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120" yWindow="135" windowWidth="19320" windowHeight="12120" activeTab="2"/>
  </bookViews>
  <sheets>
    <sheet name="DKS-1R" sheetId="4" r:id="rId1"/>
    <sheet name="DKS-2R" sheetId="3" r:id="rId2"/>
    <sheet name="DKS-3R" sheetId="2" r:id="rId3"/>
  </sheets>
  <calcPr calcId="152511"/>
</workbook>
</file>

<file path=xl/calcChain.xml><?xml version="1.0" encoding="utf-8"?>
<calcChain xmlns="http://schemas.openxmlformats.org/spreadsheetml/2006/main">
  <c r="Y13" i="4" l="1"/>
  <c r="Y12" i="4"/>
  <c r="Y9" i="4"/>
  <c r="Y8" i="4"/>
  <c r="W14" i="4"/>
  <c r="W16" i="4" s="1"/>
  <c r="W20" i="4" s="1"/>
  <c r="W10" i="4"/>
  <c r="C14" i="4" l="1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B14" i="4"/>
  <c r="C10" i="4"/>
  <c r="D10" i="4"/>
  <c r="E10" i="4"/>
  <c r="F10" i="4"/>
  <c r="F16" i="4" s="1"/>
  <c r="F20" i="4" s="1"/>
  <c r="G10" i="4"/>
  <c r="G16" i="4" s="1"/>
  <c r="G20" i="4" s="1"/>
  <c r="H10" i="4"/>
  <c r="I10" i="4"/>
  <c r="J10" i="4"/>
  <c r="K10" i="4"/>
  <c r="L10" i="4"/>
  <c r="M10" i="4"/>
  <c r="N10" i="4"/>
  <c r="O10" i="4"/>
  <c r="O16" i="4" s="1"/>
  <c r="O20" i="4" s="1"/>
  <c r="P10" i="4"/>
  <c r="Q10" i="4"/>
  <c r="R10" i="4"/>
  <c r="S10" i="4"/>
  <c r="T10" i="4"/>
  <c r="U10" i="4"/>
  <c r="V10" i="4"/>
  <c r="V16" i="4" s="1"/>
  <c r="V20" i="4" s="1"/>
  <c r="W22" i="4" s="1"/>
  <c r="B10" i="4"/>
  <c r="S16" i="4" l="1"/>
  <c r="S20" i="4" s="1"/>
  <c r="K16" i="4"/>
  <c r="K20" i="4" s="1"/>
  <c r="L22" i="4" s="1"/>
  <c r="C16" i="4"/>
  <c r="C20" i="4" s="1"/>
  <c r="P22" i="4"/>
  <c r="Y14" i="4"/>
  <c r="Y10" i="4"/>
  <c r="G22" i="4"/>
  <c r="B16" i="4"/>
  <c r="T16" i="4"/>
  <c r="T20" i="4" s="1"/>
  <c r="P16" i="4"/>
  <c r="P20" i="4" s="1"/>
  <c r="L16" i="4"/>
  <c r="L20" i="4" s="1"/>
  <c r="H16" i="4"/>
  <c r="H20" i="4" s="1"/>
  <c r="D16" i="4"/>
  <c r="D20" i="4" s="1"/>
  <c r="R16" i="4"/>
  <c r="R20" i="4" s="1"/>
  <c r="N16" i="4"/>
  <c r="N20" i="4" s="1"/>
  <c r="O22" i="4" s="1"/>
  <c r="J16" i="4"/>
  <c r="J20" i="4" s="1"/>
  <c r="U16" i="4"/>
  <c r="U20" i="4" s="1"/>
  <c r="V22" i="4" s="1"/>
  <c r="Q16" i="4"/>
  <c r="Q20" i="4" s="1"/>
  <c r="M16" i="4"/>
  <c r="M20" i="4" s="1"/>
  <c r="I16" i="4"/>
  <c r="I20" i="4" s="1"/>
  <c r="E16" i="4"/>
  <c r="E20" i="4" s="1"/>
  <c r="F22" i="4" s="1"/>
  <c r="R15" i="3"/>
  <c r="R14" i="3"/>
  <c r="R13" i="3"/>
  <c r="R12" i="3"/>
  <c r="R11" i="3"/>
  <c r="R10" i="3"/>
  <c r="R9" i="3"/>
  <c r="K22" i="4" l="1"/>
  <c r="Y16" i="4"/>
  <c r="X16" i="4"/>
  <c r="S22" i="4"/>
  <c r="J22" i="4"/>
  <c r="N22" i="4"/>
  <c r="R22" i="4"/>
  <c r="E22" i="4"/>
  <c r="U22" i="4"/>
  <c r="T22" i="4"/>
  <c r="I22" i="4"/>
  <c r="M22" i="4"/>
  <c r="Q22" i="4"/>
  <c r="D22" i="4"/>
  <c r="H22" i="4"/>
  <c r="B20" i="4"/>
  <c r="D25" i="2"/>
  <c r="E25" i="2" s="1"/>
  <c r="B28" i="2"/>
  <c r="D27" i="2"/>
  <c r="E27" i="2" s="1"/>
  <c r="D26" i="2"/>
  <c r="E26" i="2" s="1"/>
  <c r="B9" i="2"/>
  <c r="B10" i="2" s="1"/>
  <c r="B11" i="2" s="1"/>
  <c r="B12" i="2" s="1"/>
  <c r="B13" i="2" s="1"/>
  <c r="B14" i="2" s="1"/>
  <c r="B15" i="2" s="1"/>
  <c r="B16" i="2" s="1"/>
  <c r="L8" i="2"/>
  <c r="G8" i="2"/>
  <c r="Y20" i="4" l="1"/>
  <c r="X20" i="4"/>
  <c r="C22" i="4"/>
  <c r="B22" i="4"/>
  <c r="E28" i="2"/>
  <c r="C33" i="2"/>
  <c r="C9" i="2"/>
  <c r="C10" i="2" s="1"/>
  <c r="Z22" i="4" l="1"/>
  <c r="X22" i="4"/>
  <c r="Y22" i="4"/>
  <c r="B33" i="2"/>
  <c r="C11" i="2"/>
  <c r="C12" i="2" l="1"/>
  <c r="C13" i="2" l="1"/>
  <c r="C14" i="2" l="1"/>
  <c r="C15" i="2" l="1"/>
  <c r="C16" i="2" l="1"/>
  <c r="C17" i="2" l="1"/>
  <c r="C18" i="2" l="1"/>
  <c r="C19" i="2" l="1"/>
  <c r="C20" i="2" l="1"/>
  <c r="H8" i="2" l="1"/>
  <c r="C22" i="2"/>
  <c r="D9" i="2" s="1"/>
  <c r="D10" i="2" l="1"/>
  <c r="E9" i="2"/>
  <c r="H9" i="2"/>
  <c r="F9" i="2" l="1"/>
  <c r="D11" i="2"/>
  <c r="E11" i="2" s="1"/>
  <c r="E10" i="2"/>
  <c r="F10" i="2" s="1"/>
  <c r="G10" i="2" s="1"/>
  <c r="H10" i="2"/>
  <c r="D12" i="2" l="1"/>
  <c r="F11" i="2"/>
  <c r="G11" i="2" s="1"/>
  <c r="H11" i="2"/>
  <c r="G9" i="2"/>
  <c r="H12" i="2" l="1"/>
  <c r="D13" i="2"/>
  <c r="E12" i="2"/>
  <c r="D14" i="2" l="1"/>
  <c r="E14" i="2" s="1"/>
  <c r="E13" i="2"/>
  <c r="F13" i="2" s="1"/>
  <c r="G13" i="2" s="1"/>
  <c r="H13" i="2"/>
  <c r="F12" i="2"/>
  <c r="G12" i="2" l="1"/>
  <c r="H14" i="2"/>
  <c r="D15" i="2"/>
  <c r="H15" i="2" l="1"/>
  <c r="F14" i="2"/>
  <c r="D16" i="2"/>
  <c r="E15" i="2"/>
  <c r="F15" i="2" s="1"/>
  <c r="G15" i="2" s="1"/>
  <c r="G14" i="2" l="1"/>
  <c r="D17" i="2"/>
  <c r="E16" i="2"/>
  <c r="H16" i="2"/>
  <c r="F16" i="2" l="1"/>
  <c r="D18" i="2"/>
  <c r="E17" i="2"/>
  <c r="F17" i="2" s="1"/>
  <c r="G17" i="2" s="1"/>
  <c r="H17" i="2"/>
  <c r="D19" i="2" l="1"/>
  <c r="E18" i="2"/>
  <c r="F18" i="2" s="1"/>
  <c r="G18" i="2" s="1"/>
  <c r="H18" i="2"/>
  <c r="G16" i="2"/>
  <c r="H19" i="2" l="1"/>
  <c r="D20" i="2"/>
  <c r="E19" i="2"/>
  <c r="F19" i="2" s="1"/>
  <c r="G19" i="2" s="1"/>
  <c r="B35" i="2" l="1"/>
  <c r="E20" i="2"/>
  <c r="D22" i="2"/>
  <c r="H20" i="2"/>
  <c r="H22" i="2" l="1"/>
  <c r="I9" i="2" s="1"/>
  <c r="F20" i="2"/>
  <c r="E22" i="2"/>
  <c r="I10" i="2" l="1"/>
  <c r="J10" i="2" s="1"/>
  <c r="K10" i="2" s="1"/>
  <c r="L10" i="2" s="1"/>
  <c r="J9" i="2"/>
  <c r="G20" i="2"/>
  <c r="F22" i="2"/>
  <c r="G22" i="2" s="1"/>
  <c r="B32" i="2" l="1"/>
  <c r="B34" i="2" s="1"/>
  <c r="B36" i="2" s="1"/>
  <c r="I11" i="2"/>
  <c r="K9" i="2"/>
  <c r="L9" i="2" l="1"/>
  <c r="J11" i="2"/>
  <c r="I12" i="2"/>
  <c r="K11" i="2" l="1"/>
  <c r="J12" i="2"/>
  <c r="K12" i="2" s="1"/>
  <c r="L12" i="2" s="1"/>
  <c r="I13" i="2"/>
  <c r="L11" i="2" l="1"/>
  <c r="J13" i="2"/>
  <c r="K13" i="2" s="1"/>
  <c r="L13" i="2" s="1"/>
  <c r="I14" i="2"/>
  <c r="J14" i="2" l="1"/>
  <c r="I15" i="2"/>
  <c r="J15" i="2" l="1"/>
  <c r="K15" i="2" s="1"/>
  <c r="L15" i="2" s="1"/>
  <c r="I16" i="2"/>
  <c r="K14" i="2"/>
  <c r="L14" i="2" l="1"/>
  <c r="J16" i="2"/>
  <c r="K16" i="2" s="1"/>
  <c r="L16" i="2" s="1"/>
  <c r="I17" i="2"/>
  <c r="J17" i="2" l="1"/>
  <c r="K17" i="2" s="1"/>
  <c r="L17" i="2" s="1"/>
  <c r="I18" i="2"/>
  <c r="J18" i="2" l="1"/>
  <c r="K18" i="2" s="1"/>
  <c r="L18" i="2" s="1"/>
  <c r="I19" i="2"/>
  <c r="J19" i="2" l="1"/>
  <c r="K19" i="2" s="1"/>
  <c r="L19" i="2" s="1"/>
  <c r="I20" i="2"/>
  <c r="C35" i="2" l="1"/>
  <c r="J20" i="2"/>
  <c r="I22" i="2"/>
  <c r="K20" i="2" l="1"/>
  <c r="J22" i="2"/>
  <c r="L20" i="2" l="1"/>
  <c r="K22" i="2"/>
  <c r="L22" i="2" s="1"/>
  <c r="C32" i="2" s="1"/>
  <c r="C34" i="2" s="1"/>
  <c r="C36" i="2" s="1"/>
</calcChain>
</file>

<file path=xl/sharedStrings.xml><?xml version="1.0" encoding="utf-8"?>
<sst xmlns="http://schemas.openxmlformats.org/spreadsheetml/2006/main" count="85" uniqueCount="75">
  <si>
    <t>Exhibit DKS-1R</t>
  </si>
  <si>
    <t>Docket No. 13-035-184/Rocky Mountain Power</t>
  </si>
  <si>
    <t>Year 1</t>
  </si>
  <si>
    <t>Year 2</t>
  </si>
  <si>
    <t>Voluntary Additional Contribution Analysis</t>
  </si>
  <si>
    <r>
      <t xml:space="preserve">Contribution </t>
    </r>
    <r>
      <rPr>
        <b/>
        <sz val="11"/>
        <color theme="1"/>
        <rFont val="Calibri"/>
        <family val="2"/>
      </rPr>
      <t>Δ</t>
    </r>
  </si>
  <si>
    <t>Δ in Prepaid Balance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</si>
  <si>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 xml:space="preserve"> in Deferred Tax Liability Balance</t>
    </r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</si>
  <si>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 xml:space="preserve"> in Rate Base</t>
    </r>
  </si>
  <si>
    <r>
      <t xml:space="preserve">Cumulative </t>
    </r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 xml:space="preserve"> in Invested Balance</t>
    </r>
  </si>
  <si>
    <t>Cumulative Incr. (Decr.) in Pension Expense^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</si>
  <si>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 xml:space="preserve"> in Monthly Prepaid Balance </t>
    </r>
  </si>
  <si>
    <t>Dec.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</si>
  <si>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</si>
  <si>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</si>
  <si>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</si>
  <si>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</si>
  <si>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</si>
  <si>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</si>
  <si>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</si>
  <si>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</si>
  <si>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</si>
  <si>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</si>
  <si>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</si>
  <si>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</si>
  <si>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</si>
  <si>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13-Month Average</t>
  </si>
  <si>
    <t>Capital structure:</t>
  </si>
  <si>
    <t>% of Capitalization</t>
  </si>
  <si>
    <t>Cost of Capital</t>
  </si>
  <si>
    <t>Pre-tax Cost of Capital</t>
  </si>
  <si>
    <t>Pre-tax WACC</t>
  </si>
  <si>
    <t>Long-term debt</t>
  </si>
  <si>
    <t>Preferred stock</t>
  </si>
  <si>
    <t>Common equity</t>
  </si>
  <si>
    <t>Customer revenue requirement impact:</t>
  </si>
  <si>
    <t>Yr 1</t>
  </si>
  <si>
    <t>Yr 2</t>
  </si>
  <si>
    <t>Rate base change</t>
  </si>
  <si>
    <t>Pre-tax ROR</t>
  </si>
  <si>
    <t>Rate base return</t>
  </si>
  <si>
    <t>Pension expense*</t>
  </si>
  <si>
    <t>Total rev. req. impact</t>
  </si>
  <si>
    <t>^ Based on a 7.5% expected rate of return</t>
  </si>
  <si>
    <t xml:space="preserve">* Some additional savings in PBGC premiums will also be achieved. </t>
  </si>
  <si>
    <t>Exhibit DKS-2R</t>
  </si>
  <si>
    <t>Total Company</t>
  </si>
  <si>
    <t>Service Cost</t>
  </si>
  <si>
    <t>Interest Cost</t>
  </si>
  <si>
    <t>Expected return on plan assets</t>
  </si>
  <si>
    <t>Amortization</t>
  </si>
  <si>
    <t>FAS 87 expense</t>
  </si>
  <si>
    <t>FAS 88,  special charges</t>
  </si>
  <si>
    <t>Net pension expense</t>
  </si>
  <si>
    <t xml:space="preserve">Fiscal  Year </t>
  </si>
  <si>
    <t>Breakout of components of FAS 87 expense from 1998 to 2013 highlighting the amount the expected return on plan assets reduced FAS 87 expense</t>
  </si>
  <si>
    <t xml:space="preserve">Fiscal Period Ending </t>
  </si>
  <si>
    <t>Prepaid/(accrued) pension balance</t>
  </si>
  <si>
    <t>Pension ADIT</t>
  </si>
  <si>
    <t>Other Postretirement ADIT</t>
  </si>
  <si>
    <t>Net prepaid(accrued), after tax</t>
  </si>
  <si>
    <t>Net pension prepaid(accrued)</t>
  </si>
  <si>
    <t>Net postretirement prepaid(accrued)</t>
  </si>
  <si>
    <t>Prepaid/(accrued) other postretirement balance</t>
  </si>
  <si>
    <t>Exhibit DKS-3R</t>
  </si>
  <si>
    <t>Utah Allocated</t>
  </si>
  <si>
    <t>Utah Allocation Percentage</t>
  </si>
  <si>
    <t>Utah's allocated net prepaid(accrued), after tax</t>
  </si>
  <si>
    <t>Jan - Aug 2014</t>
  </si>
  <si>
    <t>Ave. to 2013</t>
  </si>
  <si>
    <t>Authorized return on rate base</t>
  </si>
  <si>
    <t>Revenue Requirement</t>
  </si>
  <si>
    <t>Historic pension and postretirement prepaid (accrued) balances and what the impact to revenue requirement would have been if the Company's current proposal was in place</t>
  </si>
  <si>
    <t xml:space="preserve">Total </t>
  </si>
  <si>
    <t>Ave. to Aug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</si>
</sst>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mmm\-yy;@"/>
    <numFmt numFmtId="165" formatCode="_(* #,##0.0_);_(* \(#,##0.0\);_(* &quot;-&quot;??_);_(@_)"/>
    <numFmt numFmtId="166" formatCode="mm/dd/yy;@"/>
    <numFmt numFmtId="167" formatCode="#,##0.0_);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100">
    <xf numFmtId="0" fontId="0" fillId="0" borderId="0" xfId="0"/>
    <xf numFmtId="0" fontId="2" fillId="0" borderId="0" xfId="0" applyFont="1"/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64" fontId="0" fillId="0" borderId="0" xfId="0" applyNumberFormat="1" applyAlignment="1">
      <alignment horizontal="right"/>
    </xf>
    <xf numFmtId="43" fontId="0" fillId="0" borderId="13" xfId="2" applyFont="1" applyBorder="1"/>
    <xf numFmtId="165" fontId="0" fillId="0" borderId="14" xfId="2" applyNumberFormat="1" applyFont="1" applyBorder="1"/>
    <xf numFmtId="165" fontId="0" fillId="0" borderId="0" xfId="2" applyNumberFormat="1" applyFont="1" applyBorder="1"/>
    <xf numFmtId="165" fontId="0" fillId="0" borderId="15" xfId="2" applyNumberFormat="1" applyFont="1" applyBorder="1"/>
    <xf numFmtId="165" fontId="0" fillId="0" borderId="13" xfId="2" applyNumberFormat="1" applyFont="1" applyBorder="1"/>
    <xf numFmtId="165" fontId="0" fillId="0" borderId="13" xfId="2" applyNumberFormat="1" applyFont="1" applyFill="1" applyBorder="1"/>
    <xf numFmtId="165" fontId="0" fillId="0" borderId="14" xfId="2" applyNumberFormat="1" applyFont="1" applyFill="1" applyBorder="1"/>
    <xf numFmtId="165" fontId="0" fillId="0" borderId="0" xfId="2" applyNumberFormat="1" applyFont="1" applyFill="1" applyBorder="1"/>
    <xf numFmtId="165" fontId="0" fillId="0" borderId="15" xfId="2" applyNumberFormat="1" applyFont="1" applyFill="1" applyBorder="1"/>
    <xf numFmtId="165" fontId="0" fillId="0" borderId="13" xfId="0" applyNumberFormat="1" applyFill="1" applyBorder="1"/>
    <xf numFmtId="0" fontId="0" fillId="0" borderId="9" xfId="0" applyFill="1" applyBorder="1"/>
    <xf numFmtId="165" fontId="0" fillId="0" borderId="10" xfId="2" applyNumberFormat="1" applyFont="1" applyFill="1" applyBorder="1"/>
    <xf numFmtId="165" fontId="0" fillId="0" borderId="11" xfId="2" applyNumberFormat="1" applyFont="1" applyFill="1" applyBorder="1"/>
    <xf numFmtId="165" fontId="0" fillId="0" borderId="12" xfId="2" applyNumberFormat="1" applyFont="1" applyFill="1" applyBorder="1"/>
    <xf numFmtId="165" fontId="0" fillId="0" borderId="9" xfId="2" applyNumberFormat="1" applyFont="1" applyFill="1" applyBorder="1"/>
    <xf numFmtId="0" fontId="0" fillId="0" borderId="0" xfId="0" applyFill="1"/>
    <xf numFmtId="0" fontId="2" fillId="0" borderId="11" xfId="0" applyFont="1" applyFill="1" applyBorder="1" applyAlignment="1">
      <alignment horizontal="centerContinuous" wrapText="1"/>
    </xf>
    <xf numFmtId="0" fontId="0" fillId="0" borderId="0" xfId="0" applyAlignment="1">
      <alignment horizontal="left" indent="1"/>
    </xf>
    <xf numFmtId="9" fontId="0" fillId="0" borderId="0" xfId="1" applyNumberFormat="1" applyFont="1" applyFill="1"/>
    <xf numFmtId="9" fontId="0" fillId="0" borderId="16" xfId="1" applyNumberFormat="1" applyFont="1" applyFill="1" applyBorder="1"/>
    <xf numFmtId="9" fontId="0" fillId="0" borderId="0" xfId="0" applyNumberFormat="1" applyFill="1"/>
    <xf numFmtId="0" fontId="2" fillId="0" borderId="11" xfId="0" applyFont="1" applyFill="1" applyBorder="1" applyAlignment="1">
      <alignment horizontal="center"/>
    </xf>
    <xf numFmtId="165" fontId="0" fillId="0" borderId="0" xfId="0" applyNumberFormat="1" applyFill="1"/>
    <xf numFmtId="9" fontId="0" fillId="0" borderId="11" xfId="0" applyNumberFormat="1" applyFill="1" applyBorder="1"/>
    <xf numFmtId="0" fontId="0" fillId="0" borderId="0" xfId="0" applyAlignment="1">
      <alignment horizontal="left"/>
    </xf>
    <xf numFmtId="165" fontId="0" fillId="0" borderId="16" xfId="0" applyNumberFormat="1" applyFill="1" applyBorder="1"/>
    <xf numFmtId="0" fontId="2" fillId="0" borderId="0" xfId="0" applyFont="1" applyFill="1"/>
    <xf numFmtId="0" fontId="0" fillId="0" borderId="17" xfId="0" applyFont="1" applyBorder="1" applyAlignment="1">
      <alignment wrapText="1"/>
    </xf>
    <xf numFmtId="0" fontId="0" fillId="0" borderId="18" xfId="0" applyFont="1" applyBorder="1"/>
    <xf numFmtId="166" fontId="0" fillId="0" borderId="18" xfId="0" applyNumberFormat="1" applyFont="1" applyBorder="1"/>
    <xf numFmtId="0" fontId="0" fillId="0" borderId="19" xfId="0" applyFont="1" applyBorder="1" applyAlignment="1">
      <alignment horizontal="center"/>
    </xf>
    <xf numFmtId="0" fontId="2" fillId="0" borderId="20" xfId="0" applyFont="1" applyBorder="1"/>
    <xf numFmtId="0" fontId="0" fillId="0" borderId="21" xfId="0" applyFont="1" applyBorder="1"/>
    <xf numFmtId="166" fontId="0" fillId="0" borderId="21" xfId="0" applyNumberFormat="1" applyFont="1" applyBorder="1"/>
    <xf numFmtId="0" fontId="0" fillId="0" borderId="22" xfId="0" applyFont="1" applyBorder="1"/>
    <xf numFmtId="0" fontId="0" fillId="0" borderId="23" xfId="0" applyFont="1" applyBorder="1"/>
    <xf numFmtId="167" fontId="0" fillId="0" borderId="0" xfId="0" applyNumberFormat="1" applyFont="1" applyFill="1" applyBorder="1"/>
    <xf numFmtId="167" fontId="0" fillId="0" borderId="24" xfId="0" applyNumberFormat="1" applyFont="1" applyFill="1" applyBorder="1"/>
    <xf numFmtId="0" fontId="0" fillId="2" borderId="23" xfId="0" applyFont="1" applyFill="1" applyBorder="1" applyAlignment="1">
      <alignment wrapText="1"/>
    </xf>
    <xf numFmtId="167" fontId="0" fillId="2" borderId="0" xfId="0" applyNumberFormat="1" applyFont="1" applyFill="1" applyBorder="1"/>
    <xf numFmtId="167" fontId="0" fillId="2" borderId="24" xfId="0" applyNumberFormat="1" applyFont="1" applyFill="1" applyBorder="1"/>
    <xf numFmtId="39" fontId="0" fillId="0" borderId="1" xfId="0" applyNumberFormat="1" applyFont="1" applyFill="1" applyBorder="1"/>
    <xf numFmtId="167" fontId="0" fillId="0" borderId="1" xfId="0" applyNumberFormat="1" applyFont="1" applyFill="1" applyBorder="1"/>
    <xf numFmtId="167" fontId="0" fillId="0" borderId="25" xfId="0" applyNumberFormat="1" applyFont="1" applyFill="1" applyBorder="1"/>
    <xf numFmtId="0" fontId="0" fillId="0" borderId="26" xfId="0" applyFont="1" applyBorder="1"/>
    <xf numFmtId="167" fontId="0" fillId="0" borderId="16" xfId="0" applyNumberFormat="1" applyFont="1" applyFill="1" applyBorder="1"/>
    <xf numFmtId="39" fontId="0" fillId="0" borderId="16" xfId="0" applyNumberFormat="1" applyFont="1" applyFill="1" applyBorder="1"/>
    <xf numFmtId="167" fontId="0" fillId="0" borderId="27" xfId="0" applyNumberFormat="1" applyFont="1" applyFill="1" applyBorder="1"/>
    <xf numFmtId="0" fontId="5" fillId="0" borderId="23" xfId="0" applyFont="1" applyBorder="1"/>
    <xf numFmtId="0" fontId="6" fillId="0" borderId="23" xfId="0" applyFont="1" applyFill="1" applyBorder="1"/>
    <xf numFmtId="0" fontId="0" fillId="0" borderId="23" xfId="0" applyBorder="1"/>
    <xf numFmtId="0" fontId="5" fillId="0" borderId="0" xfId="0" applyFont="1" applyFill="1" applyBorder="1"/>
    <xf numFmtId="167" fontId="0" fillId="0" borderId="0" xfId="0" applyNumberFormat="1" applyFill="1" applyBorder="1"/>
    <xf numFmtId="39" fontId="5" fillId="0" borderId="0" xfId="0" applyNumberFormat="1" applyFont="1" applyFill="1" applyBorder="1"/>
    <xf numFmtId="167" fontId="8" fillId="0" borderId="0" xfId="0" applyNumberFormat="1" applyFont="1" applyBorder="1"/>
    <xf numFmtId="0" fontId="7" fillId="0" borderId="0" xfId="0" applyFont="1" applyBorder="1"/>
    <xf numFmtId="167" fontId="5" fillId="0" borderId="1" xfId="0" applyNumberFormat="1" applyFont="1" applyFill="1" applyBorder="1"/>
    <xf numFmtId="0" fontId="0" fillId="0" borderId="0" xfId="0" applyBorder="1"/>
    <xf numFmtId="39" fontId="0" fillId="0" borderId="1" xfId="0" applyNumberFormat="1" applyBorder="1"/>
    <xf numFmtId="0" fontId="0" fillId="0" borderId="22" xfId="0" applyBorder="1" applyAlignment="1">
      <alignment horizontal="center"/>
    </xf>
    <xf numFmtId="167" fontId="9" fillId="0" borderId="24" xfId="0" applyNumberFormat="1" applyFont="1" applyFill="1" applyBorder="1" applyAlignment="1">
      <alignment horizontal="center"/>
    </xf>
    <xf numFmtId="167" fontId="9" fillId="0" borderId="24" xfId="0" applyNumberFormat="1" applyFont="1" applyBorder="1" applyAlignment="1">
      <alignment horizontal="center"/>
    </xf>
    <xf numFmtId="167" fontId="9" fillId="0" borderId="25" xfId="0" applyNumberFormat="1" applyFont="1" applyBorder="1" applyAlignment="1">
      <alignment horizontal="center"/>
    </xf>
    <xf numFmtId="167" fontId="9" fillId="0" borderId="29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67" fontId="7" fillId="0" borderId="7" xfId="0" applyNumberFormat="1" applyFont="1" applyBorder="1"/>
    <xf numFmtId="167" fontId="9" fillId="0" borderId="31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Fill="1" applyBorder="1"/>
    <xf numFmtId="10" fontId="7" fillId="3" borderId="0" xfId="1" applyNumberFormat="1" applyFont="1" applyFill="1" applyBorder="1"/>
    <xf numFmtId="167" fontId="7" fillId="0" borderId="1" xfId="0" applyNumberFormat="1" applyFont="1" applyBorder="1"/>
    <xf numFmtId="167" fontId="7" fillId="0" borderId="0" xfId="0" applyNumberFormat="1" applyFont="1" applyBorder="1"/>
    <xf numFmtId="0" fontId="0" fillId="0" borderId="28" xfId="0" applyFont="1" applyBorder="1" applyAlignment="1">
      <alignment horizontal="left"/>
    </xf>
    <xf numFmtId="0" fontId="0" fillId="0" borderId="18" xfId="0" applyBorder="1" applyAlignment="1">
      <alignment wrapText="1"/>
    </xf>
    <xf numFmtId="164" fontId="0" fillId="0" borderId="18" xfId="0" applyNumberForma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wrapText="1"/>
    </xf>
    <xf numFmtId="167" fontId="0" fillId="0" borderId="32" xfId="0" applyNumberFormat="1" applyFill="1" applyBorder="1"/>
    <xf numFmtId="0" fontId="0" fillId="0" borderId="24" xfId="0" applyBorder="1"/>
    <xf numFmtId="0" fontId="2" fillId="0" borderId="26" xfId="0" applyFont="1" applyBorder="1"/>
    <xf numFmtId="167" fontId="7" fillId="3" borderId="16" xfId="1" applyNumberFormat="1" applyFont="1" applyFill="1" applyBorder="1"/>
    <xf numFmtId="167" fontId="7" fillId="2" borderId="33" xfId="0" applyNumberFormat="1" applyFont="1" applyFill="1" applyBorder="1"/>
    <xf numFmtId="167" fontId="0" fillId="2" borderId="34" xfId="0" applyNumberForma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0" borderId="9" xfId="0" applyBorder="1" applyAlignment="1"/>
    <xf numFmtId="0" fontId="4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0" fillId="0" borderId="12" xfId="0" applyBorder="1" applyAlignment="1"/>
  </cellXfs>
  <cellStyles count="4">
    <cellStyle name="Comma" xfId="2" builtinId="3"/>
    <cellStyle name="Normal" xfId="0" builtinId="0"/>
    <cellStyle name="Normal 19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workbookViewId="0"/>
  </sheetViews>
  <sheetFormatPr defaultRowHeight="15" x14ac:dyDescent="0.25"/>
  <cols>
    <col min="1" max="1" width="48" customWidth="1"/>
    <col min="24" max="24" width="8.85546875" customWidth="1"/>
    <col min="25" max="25" width="9.7109375" customWidth="1"/>
  </cols>
  <sheetData>
    <row r="1" spans="1:26" x14ac:dyDescent="0.25">
      <c r="A1" s="32" t="s">
        <v>0</v>
      </c>
    </row>
    <row r="2" spans="1:26" x14ac:dyDescent="0.25">
      <c r="A2" s="1" t="s">
        <v>1</v>
      </c>
    </row>
    <row r="4" spans="1:26" x14ac:dyDescent="0.25">
      <c r="A4" t="s">
        <v>72</v>
      </c>
    </row>
    <row r="5" spans="1:26" ht="15.75" thickBot="1" x14ac:dyDescent="0.3"/>
    <row r="6" spans="1:26" ht="30.75" thickBot="1" x14ac:dyDescent="0.3">
      <c r="A6" s="78" t="s">
        <v>56</v>
      </c>
      <c r="B6" s="79">
        <v>1993</v>
      </c>
      <c r="C6" s="79">
        <v>1994</v>
      </c>
      <c r="D6" s="79">
        <v>1995</v>
      </c>
      <c r="E6" s="79">
        <v>1996</v>
      </c>
      <c r="F6" s="79">
        <v>1997</v>
      </c>
      <c r="G6" s="79">
        <v>1998</v>
      </c>
      <c r="H6" s="80">
        <v>36616</v>
      </c>
      <c r="I6" s="80">
        <v>36981</v>
      </c>
      <c r="J6" s="80">
        <v>37346</v>
      </c>
      <c r="K6" s="80">
        <v>37711</v>
      </c>
      <c r="L6" s="80">
        <v>38077</v>
      </c>
      <c r="M6" s="80">
        <v>38442</v>
      </c>
      <c r="N6" s="80">
        <v>38807</v>
      </c>
      <c r="O6" s="79">
        <v>2006</v>
      </c>
      <c r="P6" s="79">
        <v>2007</v>
      </c>
      <c r="Q6" s="79">
        <v>2008</v>
      </c>
      <c r="R6" s="79">
        <v>2009</v>
      </c>
      <c r="S6" s="79">
        <v>2010</v>
      </c>
      <c r="T6" s="79">
        <v>2011</v>
      </c>
      <c r="U6" s="79">
        <v>2012</v>
      </c>
      <c r="V6" s="79">
        <v>2013</v>
      </c>
      <c r="W6" s="81" t="s">
        <v>68</v>
      </c>
      <c r="X6" s="83" t="s">
        <v>69</v>
      </c>
      <c r="Y6" s="79" t="s">
        <v>74</v>
      </c>
      <c r="Z6" s="82" t="s">
        <v>73</v>
      </c>
    </row>
    <row r="7" spans="1:26" x14ac:dyDescent="0.25">
      <c r="A7" s="37" t="s">
        <v>46</v>
      </c>
      <c r="B7" s="39"/>
      <c r="C7" s="39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65"/>
    </row>
    <row r="8" spans="1:26" x14ac:dyDescent="0.25">
      <c r="A8" s="54" t="s">
        <v>57</v>
      </c>
      <c r="B8" s="57">
        <v>0</v>
      </c>
      <c r="C8" s="57">
        <v>0</v>
      </c>
      <c r="D8" s="57">
        <v>0</v>
      </c>
      <c r="E8" s="57">
        <v>0</v>
      </c>
      <c r="F8" s="58">
        <v>-68.400000000000006</v>
      </c>
      <c r="G8" s="58">
        <v>-107.98499999999994</v>
      </c>
      <c r="H8" s="58">
        <v>-60.350000000000023</v>
      </c>
      <c r="I8" s="58">
        <v>-104.17500000000013</v>
      </c>
      <c r="J8" s="58">
        <v>-88.95999999999998</v>
      </c>
      <c r="K8" s="58">
        <v>-60.621000000000095</v>
      </c>
      <c r="L8" s="58">
        <v>-46.077999999999861</v>
      </c>
      <c r="M8" s="58">
        <v>-20.298000000000059</v>
      </c>
      <c r="N8" s="58">
        <v>-17.170999999999935</v>
      </c>
      <c r="O8" s="58">
        <v>10.898999999999887</v>
      </c>
      <c r="P8" s="58">
        <v>35.247000000000014</v>
      </c>
      <c r="Q8" s="58">
        <v>75.825999999999908</v>
      </c>
      <c r="R8" s="58">
        <v>110.25299999999999</v>
      </c>
      <c r="S8" s="58">
        <v>209.95000000000016</v>
      </c>
      <c r="T8" s="58">
        <v>261.83100000000013</v>
      </c>
      <c r="U8" s="58">
        <v>282.39900000000011</v>
      </c>
      <c r="V8" s="58">
        <v>310.92500000000001</v>
      </c>
      <c r="W8" s="58">
        <v>304.78308300000003</v>
      </c>
      <c r="X8" s="58"/>
      <c r="Y8" s="58">
        <f>AVERAGE(B8:W8)</f>
        <v>46.730685590909097</v>
      </c>
      <c r="Z8" s="66"/>
    </row>
    <row r="9" spans="1:26" x14ac:dyDescent="0.25">
      <c r="A9" s="56" t="s">
        <v>58</v>
      </c>
      <c r="B9" s="60">
        <v>0</v>
      </c>
      <c r="C9" s="60">
        <v>0</v>
      </c>
      <c r="D9" s="60">
        <v>0</v>
      </c>
      <c r="E9" s="60">
        <v>0</v>
      </c>
      <c r="F9" s="60">
        <v>25.958484000000002</v>
      </c>
      <c r="G9" s="60">
        <v>40.987079999999999</v>
      </c>
      <c r="H9" s="60">
        <v>22.909880170000001</v>
      </c>
      <c r="I9" s="60">
        <v>39.541905920000005</v>
      </c>
      <c r="J9" s="60">
        <v>33.767281760000003</v>
      </c>
      <c r="K9" s="60">
        <v>23.012727380000005</v>
      </c>
      <c r="L9" s="60">
        <v>17.493513450000005</v>
      </c>
      <c r="M9" s="60">
        <v>7.7097456500000048</v>
      </c>
      <c r="N9" s="60">
        <v>7.9309999800000046</v>
      </c>
      <c r="O9" s="60">
        <v>-31.505022650000008</v>
      </c>
      <c r="P9" s="60">
        <v>-36.868257970000009</v>
      </c>
      <c r="Q9" s="60">
        <v>-32.103509920000008</v>
      </c>
      <c r="R9" s="60">
        <v>-70.513337510000014</v>
      </c>
      <c r="S9" s="60">
        <v>-103.49427455000003</v>
      </c>
      <c r="T9" s="60">
        <v>-115.00822844000002</v>
      </c>
      <c r="U9" s="60">
        <v>-128.20720673</v>
      </c>
      <c r="V9" s="60">
        <v>-120.4</v>
      </c>
      <c r="W9" s="60">
        <v>-115.77222276586001</v>
      </c>
      <c r="X9" s="60"/>
      <c r="Y9" s="60">
        <f>AVERAGE(B9:W9)</f>
        <v>-24.298201919357272</v>
      </c>
      <c r="Z9" s="67"/>
    </row>
    <row r="10" spans="1:26" ht="15.75" thickBot="1" x14ac:dyDescent="0.3">
      <c r="A10" s="55" t="s">
        <v>61</v>
      </c>
      <c r="B10" s="62">
        <f>B8+B9</f>
        <v>0</v>
      </c>
      <c r="C10" s="62">
        <f t="shared" ref="C10:W10" si="0">C8+C9</f>
        <v>0</v>
      </c>
      <c r="D10" s="62">
        <f t="shared" si="0"/>
        <v>0</v>
      </c>
      <c r="E10" s="62">
        <f t="shared" si="0"/>
        <v>0</v>
      </c>
      <c r="F10" s="62">
        <f t="shared" si="0"/>
        <v>-42.441516000000007</v>
      </c>
      <c r="G10" s="62">
        <f t="shared" si="0"/>
        <v>-66.997919999999937</v>
      </c>
      <c r="H10" s="62">
        <f t="shared" si="0"/>
        <v>-37.440119830000022</v>
      </c>
      <c r="I10" s="62">
        <f t="shared" si="0"/>
        <v>-64.63309408000012</v>
      </c>
      <c r="J10" s="62">
        <f t="shared" si="0"/>
        <v>-55.192718239999977</v>
      </c>
      <c r="K10" s="62">
        <f t="shared" si="0"/>
        <v>-37.608272620000093</v>
      </c>
      <c r="L10" s="62">
        <f t="shared" si="0"/>
        <v>-28.584486549999855</v>
      </c>
      <c r="M10" s="62">
        <f t="shared" si="0"/>
        <v>-12.588254350000053</v>
      </c>
      <c r="N10" s="62">
        <f t="shared" si="0"/>
        <v>-9.2400000199999308</v>
      </c>
      <c r="O10" s="62">
        <f t="shared" si="0"/>
        <v>-20.606022650000121</v>
      </c>
      <c r="P10" s="62">
        <f t="shared" si="0"/>
        <v>-1.6212579699999949</v>
      </c>
      <c r="Q10" s="62">
        <f t="shared" si="0"/>
        <v>43.722490079999901</v>
      </c>
      <c r="R10" s="62">
        <f t="shared" si="0"/>
        <v>39.739662489999972</v>
      </c>
      <c r="S10" s="62">
        <f t="shared" si="0"/>
        <v>106.45572545000013</v>
      </c>
      <c r="T10" s="62">
        <f t="shared" si="0"/>
        <v>146.82277156000009</v>
      </c>
      <c r="U10" s="62">
        <f t="shared" si="0"/>
        <v>154.19179327000012</v>
      </c>
      <c r="V10" s="62">
        <f t="shared" si="0"/>
        <v>190.52500000000001</v>
      </c>
      <c r="W10" s="62">
        <f t="shared" si="0"/>
        <v>189.01086023414001</v>
      </c>
      <c r="X10" s="62"/>
      <c r="Y10" s="62">
        <f>AVERAGE(B10:W10)</f>
        <v>22.432483671551825</v>
      </c>
      <c r="Z10" s="68"/>
    </row>
    <row r="11" spans="1:26" ht="6.75" customHeight="1" thickTop="1" x14ac:dyDescent="0.25">
      <c r="A11" s="54"/>
      <c r="B11" s="57"/>
      <c r="C11" s="57"/>
      <c r="D11" s="57"/>
      <c r="E11" s="57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84"/>
      <c r="Y11" s="58"/>
      <c r="Z11" s="66"/>
    </row>
    <row r="12" spans="1:26" x14ac:dyDescent="0.25">
      <c r="A12" s="54" t="s">
        <v>63</v>
      </c>
      <c r="B12" s="59">
        <v>-5.6</v>
      </c>
      <c r="C12" s="59">
        <v>-10.8</v>
      </c>
      <c r="D12" s="59">
        <v>-15.3</v>
      </c>
      <c r="E12" s="59">
        <v>-11.9</v>
      </c>
      <c r="F12" s="59">
        <v>-11.3</v>
      </c>
      <c r="G12" s="58">
        <v>-7.4</v>
      </c>
      <c r="H12" s="58">
        <v>-7.3999999999999986</v>
      </c>
      <c r="I12" s="58">
        <v>-26.799999999999997</v>
      </c>
      <c r="J12" s="58">
        <v>-24.093000000000018</v>
      </c>
      <c r="K12" s="58">
        <v>-20.960999999999999</v>
      </c>
      <c r="L12" s="58">
        <v>-20.960999999999999</v>
      </c>
      <c r="M12" s="58">
        <v>-20.759999999999998</v>
      </c>
      <c r="N12" s="58">
        <v>-19.272999999999968</v>
      </c>
      <c r="O12" s="58">
        <v>-19.286000000000001</v>
      </c>
      <c r="P12" s="58">
        <v>-22.882000000000076</v>
      </c>
      <c r="Q12" s="58">
        <v>-25.410000000000025</v>
      </c>
      <c r="R12" s="58">
        <v>-26.236999999999995</v>
      </c>
      <c r="S12" s="58">
        <v>-27.091999999999956</v>
      </c>
      <c r="T12" s="58">
        <v>-28.132999999999981</v>
      </c>
      <c r="U12" s="58">
        <v>-31.314999999999998</v>
      </c>
      <c r="V12" s="58">
        <v>-35.67</v>
      </c>
      <c r="W12" s="58">
        <v>-37.256352</v>
      </c>
      <c r="X12" s="58"/>
      <c r="Y12" s="58">
        <f>AVERAGE(B12:W12)</f>
        <v>-20.719516000000002</v>
      </c>
      <c r="Z12" s="66"/>
    </row>
    <row r="13" spans="1:26" x14ac:dyDescent="0.25">
      <c r="A13" s="56" t="s">
        <v>59</v>
      </c>
      <c r="B13" s="60">
        <v>2.1252559999999998</v>
      </c>
      <c r="C13" s="60">
        <v>4.0987080000000002</v>
      </c>
      <c r="D13" s="60">
        <v>5.8065030000000002</v>
      </c>
      <c r="E13" s="60">
        <v>4.5161690000000005</v>
      </c>
      <c r="F13" s="60">
        <v>4.2884630000000001</v>
      </c>
      <c r="G13" s="60">
        <v>2.9222270000000004</v>
      </c>
      <c r="H13" s="60">
        <v>2.8083739999999997</v>
      </c>
      <c r="I13" s="60">
        <v>10.170867999999999</v>
      </c>
      <c r="J13" s="60">
        <v>9.1435344300000079</v>
      </c>
      <c r="K13" s="60">
        <v>7.9480779300000153</v>
      </c>
      <c r="L13" s="60">
        <v>7.9480779300000153</v>
      </c>
      <c r="M13" s="60">
        <v>7.871796420000007</v>
      </c>
      <c r="N13" s="60">
        <v>7.3142962299999876</v>
      </c>
      <c r="O13" s="60">
        <v>7.319229860000001</v>
      </c>
      <c r="P13" s="60">
        <v>8.6839478200000286</v>
      </c>
      <c r="Q13" s="60">
        <v>9.6433491000000107</v>
      </c>
      <c r="R13" s="60">
        <v>9.957203869999999</v>
      </c>
      <c r="S13" s="60">
        <v>10.281684919999984</v>
      </c>
      <c r="T13" s="60">
        <v>10.676754829999993</v>
      </c>
      <c r="U13" s="60">
        <v>11.88435565</v>
      </c>
      <c r="V13" s="60">
        <v>14.709364711830002</v>
      </c>
      <c r="W13" s="60">
        <v>14.80977248352</v>
      </c>
      <c r="X13" s="60"/>
      <c r="Y13" s="60">
        <f>AVERAGE(B13:W13)</f>
        <v>7.9512733720613662</v>
      </c>
      <c r="Z13" s="69"/>
    </row>
    <row r="14" spans="1:26" ht="15.75" thickBot="1" x14ac:dyDescent="0.3">
      <c r="A14" s="55" t="s">
        <v>62</v>
      </c>
      <c r="B14" s="64">
        <f>B12+B13</f>
        <v>-3.4747439999999998</v>
      </c>
      <c r="C14" s="64">
        <f t="shared" ref="C14:W14" si="1">C12+C13</f>
        <v>-6.7012920000000005</v>
      </c>
      <c r="D14" s="64">
        <f t="shared" si="1"/>
        <v>-9.4934970000000014</v>
      </c>
      <c r="E14" s="64">
        <f t="shared" si="1"/>
        <v>-7.3838309999999998</v>
      </c>
      <c r="F14" s="64">
        <f t="shared" si="1"/>
        <v>-7.0115370000000006</v>
      </c>
      <c r="G14" s="64">
        <f t="shared" si="1"/>
        <v>-4.477773</v>
      </c>
      <c r="H14" s="64">
        <f t="shared" si="1"/>
        <v>-4.5916259999999989</v>
      </c>
      <c r="I14" s="64">
        <f t="shared" si="1"/>
        <v>-16.629131999999998</v>
      </c>
      <c r="J14" s="64">
        <f t="shared" si="1"/>
        <v>-14.94946557000001</v>
      </c>
      <c r="K14" s="64">
        <f t="shared" si="1"/>
        <v>-13.012922069999984</v>
      </c>
      <c r="L14" s="64">
        <f t="shared" si="1"/>
        <v>-13.012922069999984</v>
      </c>
      <c r="M14" s="64">
        <f t="shared" si="1"/>
        <v>-12.888203579999992</v>
      </c>
      <c r="N14" s="64">
        <f t="shared" si="1"/>
        <v>-11.95870376999998</v>
      </c>
      <c r="O14" s="64">
        <f t="shared" si="1"/>
        <v>-11.966770140000001</v>
      </c>
      <c r="P14" s="64">
        <f t="shared" si="1"/>
        <v>-14.198052180000047</v>
      </c>
      <c r="Q14" s="64">
        <f t="shared" si="1"/>
        <v>-15.766650900000014</v>
      </c>
      <c r="R14" s="64">
        <f t="shared" si="1"/>
        <v>-16.279796129999994</v>
      </c>
      <c r="S14" s="64">
        <f t="shared" si="1"/>
        <v>-16.810315079999974</v>
      </c>
      <c r="T14" s="64">
        <f t="shared" si="1"/>
        <v>-17.456245169999988</v>
      </c>
      <c r="U14" s="64">
        <f t="shared" si="1"/>
        <v>-19.430644349999998</v>
      </c>
      <c r="V14" s="64">
        <f t="shared" si="1"/>
        <v>-20.96063528817</v>
      </c>
      <c r="W14" s="64">
        <f t="shared" si="1"/>
        <v>-22.44657951648</v>
      </c>
      <c r="X14" s="64"/>
      <c r="Y14" s="64">
        <f>AVERAGE(B14:W14)</f>
        <v>-12.768242627938635</v>
      </c>
      <c r="Z14" s="68"/>
    </row>
    <row r="15" spans="1:26" ht="5.25" customHeight="1" thickTop="1" x14ac:dyDescent="0.25">
      <c r="A15" s="56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70"/>
    </row>
    <row r="16" spans="1:26" x14ac:dyDescent="0.25">
      <c r="A16" s="55" t="s">
        <v>60</v>
      </c>
      <c r="B16" s="71">
        <f>B10+B14</f>
        <v>-3.4747439999999998</v>
      </c>
      <c r="C16" s="71">
        <f t="shared" ref="C16:U16" si="2">C10+C14</f>
        <v>-6.7012920000000005</v>
      </c>
      <c r="D16" s="71">
        <f t="shared" si="2"/>
        <v>-9.4934970000000014</v>
      </c>
      <c r="E16" s="71">
        <f t="shared" si="2"/>
        <v>-7.3838309999999998</v>
      </c>
      <c r="F16" s="71">
        <f>F10+F14</f>
        <v>-49.453053000000011</v>
      </c>
      <c r="G16" s="71">
        <f t="shared" si="2"/>
        <v>-71.475692999999936</v>
      </c>
      <c r="H16" s="71">
        <f t="shared" si="2"/>
        <v>-42.03174583000002</v>
      </c>
      <c r="I16" s="71">
        <f t="shared" si="2"/>
        <v>-81.262226080000119</v>
      </c>
      <c r="J16" s="71">
        <f t="shared" si="2"/>
        <v>-70.142183809999992</v>
      </c>
      <c r="K16" s="71">
        <f t="shared" si="2"/>
        <v>-50.621194690000081</v>
      </c>
      <c r="L16" s="71">
        <f t="shared" si="2"/>
        <v>-41.59740861999984</v>
      </c>
      <c r="M16" s="71">
        <f t="shared" si="2"/>
        <v>-25.476457930000045</v>
      </c>
      <c r="N16" s="71">
        <f t="shared" si="2"/>
        <v>-21.198703789999911</v>
      </c>
      <c r="O16" s="71">
        <f t="shared" si="2"/>
        <v>-32.572792790000122</v>
      </c>
      <c r="P16" s="71">
        <f t="shared" si="2"/>
        <v>-15.819310150000042</v>
      </c>
      <c r="Q16" s="71">
        <f t="shared" si="2"/>
        <v>27.955839179999884</v>
      </c>
      <c r="R16" s="71">
        <f t="shared" si="2"/>
        <v>23.459866359999978</v>
      </c>
      <c r="S16" s="71">
        <f t="shared" si="2"/>
        <v>89.64541037000015</v>
      </c>
      <c r="T16" s="71">
        <f t="shared" si="2"/>
        <v>129.3665263900001</v>
      </c>
      <c r="U16" s="71">
        <f t="shared" si="2"/>
        <v>134.76114892000012</v>
      </c>
      <c r="V16" s="71">
        <f>V10+V14</f>
        <v>169.56436471183</v>
      </c>
      <c r="W16" s="71">
        <f>W10+W14</f>
        <v>166.56428071766001</v>
      </c>
      <c r="X16" s="71">
        <f>AVERAGE(B16:V16)</f>
        <v>2.192810582944289</v>
      </c>
      <c r="Y16" s="71">
        <f>AVERAGE(B16:W16)</f>
        <v>9.6642410436131865</v>
      </c>
      <c r="Z16" s="72"/>
    </row>
    <row r="17" spans="1:26" ht="8.25" customHeight="1" x14ac:dyDescent="0.25">
      <c r="A17" s="56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85"/>
    </row>
    <row r="18" spans="1:26" x14ac:dyDescent="0.25">
      <c r="A18" s="73" t="s">
        <v>65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85"/>
    </row>
    <row r="19" spans="1:26" x14ac:dyDescent="0.25">
      <c r="A19" s="56" t="s">
        <v>66</v>
      </c>
      <c r="B19" s="75">
        <v>0.35905799999999999</v>
      </c>
      <c r="C19" s="75">
        <v>0.35906100000000002</v>
      </c>
      <c r="D19" s="75">
        <v>0.36978899999999998</v>
      </c>
      <c r="E19" s="75">
        <v>0.37036400000000003</v>
      </c>
      <c r="F19" s="75">
        <v>0.335287</v>
      </c>
      <c r="G19" s="75">
        <v>0.35153299999999998</v>
      </c>
      <c r="H19" s="75">
        <v>0.36423699999999998</v>
      </c>
      <c r="I19" s="75">
        <v>0.37260123452426236</v>
      </c>
      <c r="J19" s="75">
        <v>0.38760499999999998</v>
      </c>
      <c r="K19" s="75">
        <v>0.39081380965382928</v>
      </c>
      <c r="L19" s="75">
        <v>0.39834114137497223</v>
      </c>
      <c r="M19" s="75">
        <v>0.40110400000000002</v>
      </c>
      <c r="N19" s="75">
        <v>0.40296567111906284</v>
      </c>
      <c r="O19" s="75">
        <v>0.40586726644921839</v>
      </c>
      <c r="P19" s="75">
        <v>0.41497204743468286</v>
      </c>
      <c r="Q19" s="75">
        <v>0.41132536224798094</v>
      </c>
      <c r="R19" s="75">
        <v>0.417111686356054</v>
      </c>
      <c r="S19" s="75">
        <v>0.41861077879450526</v>
      </c>
      <c r="T19" s="75">
        <v>0.42002168561423714</v>
      </c>
      <c r="U19" s="75">
        <v>0.433971</v>
      </c>
      <c r="V19" s="75">
        <v>0.42937533586786397</v>
      </c>
      <c r="W19" s="75">
        <v>0.42937533586786403</v>
      </c>
      <c r="X19" s="75"/>
      <c r="Y19" s="75"/>
      <c r="Z19" s="85"/>
    </row>
    <row r="20" spans="1:26" ht="15.75" thickBot="1" x14ac:dyDescent="0.3">
      <c r="A20" s="74" t="s">
        <v>67</v>
      </c>
      <c r="B20" s="76">
        <f>B16*B19</f>
        <v>-1.2476346311519999</v>
      </c>
      <c r="C20" s="76">
        <f>C16*C19</f>
        <v>-2.4061726068120004</v>
      </c>
      <c r="D20" s="76">
        <f t="shared" ref="D20:U20" si="3">D16*D19</f>
        <v>-3.5105907621330004</v>
      </c>
      <c r="E20" s="76">
        <f t="shared" si="3"/>
        <v>-2.734705184484</v>
      </c>
      <c r="F20" s="76">
        <f t="shared" si="3"/>
        <v>-16.580965781211003</v>
      </c>
      <c r="G20" s="76">
        <f t="shared" si="3"/>
        <v>-25.126064787368975</v>
      </c>
      <c r="H20" s="76">
        <f t="shared" si="3"/>
        <v>-15.309517005881716</v>
      </c>
      <c r="I20" s="76">
        <f t="shared" si="3"/>
        <v>-30.278405757597753</v>
      </c>
      <c r="J20" s="76">
        <f t="shared" si="3"/>
        <v>-27.187461155675045</v>
      </c>
      <c r="K20" s="76">
        <f t="shared" si="3"/>
        <v>-19.783461946027124</v>
      </c>
      <c r="L20" s="76">
        <f t="shared" si="3"/>
        <v>-16.569959227931843</v>
      </c>
      <c r="M20" s="76">
        <f t="shared" si="3"/>
        <v>-10.218709181554738</v>
      </c>
      <c r="N20" s="76">
        <f t="shared" si="3"/>
        <v>-8.5423498995915352</v>
      </c>
      <c r="O20" s="76">
        <f t="shared" si="3"/>
        <v>-13.220230370294159</v>
      </c>
      <c r="P20" s="76">
        <f t="shared" si="3"/>
        <v>-6.5645715219497776</v>
      </c>
      <c r="Q20" s="76">
        <f t="shared" si="3"/>
        <v>11.498945677659751</v>
      </c>
      <c r="R20" s="76">
        <f t="shared" si="3"/>
        <v>9.7853844191072525</v>
      </c>
      <c r="S20" s="76">
        <f t="shared" si="3"/>
        <v>37.526535050338779</v>
      </c>
      <c r="T20" s="76">
        <f t="shared" si="3"/>
        <v>54.336746476386537</v>
      </c>
      <c r="U20" s="76">
        <f t="shared" si="3"/>
        <v>58.482430557961372</v>
      </c>
      <c r="V20" s="76">
        <f>V16*V19</f>
        <v>72.806756049362988</v>
      </c>
      <c r="W20" s="76">
        <f>W16*W19</f>
        <v>71.518593976734451</v>
      </c>
      <c r="X20" s="77">
        <f>AVERAGE(B20:V20)</f>
        <v>2.1502856386262881</v>
      </c>
      <c r="Y20" s="77">
        <f>AVERAGE(B20:W20)</f>
        <v>5.3033905630857499</v>
      </c>
      <c r="Z20" s="85"/>
    </row>
    <row r="21" spans="1:26" ht="15.75" thickTop="1" x14ac:dyDescent="0.25">
      <c r="A21" s="56" t="s">
        <v>70</v>
      </c>
      <c r="B21" s="75">
        <v>0.13810729734085414</v>
      </c>
      <c r="C21" s="75">
        <v>0.13810729734085414</v>
      </c>
      <c r="D21" s="75">
        <v>0.13810729734085414</v>
      </c>
      <c r="E21" s="75">
        <v>0.13810729734085414</v>
      </c>
      <c r="F21" s="75">
        <v>0.13810729734085414</v>
      </c>
      <c r="G21" s="75">
        <v>0.13810729734085414</v>
      </c>
      <c r="H21" s="75">
        <v>0.124405023342466</v>
      </c>
      <c r="I21" s="75">
        <v>0.1246141019661563</v>
      </c>
      <c r="J21" s="75">
        <v>0.12635988198837961</v>
      </c>
      <c r="K21" s="75">
        <v>0.12635988198837961</v>
      </c>
      <c r="L21" s="75">
        <v>0.12635988198837961</v>
      </c>
      <c r="M21" s="75">
        <v>0.11625142099814043</v>
      </c>
      <c r="N21" s="75">
        <v>0.11549721150875707</v>
      </c>
      <c r="O21" s="75">
        <v>0.11757938057190728</v>
      </c>
      <c r="P21" s="75">
        <v>0.12799022588765846</v>
      </c>
      <c r="Q21" s="75">
        <v>0.12303910309238522</v>
      </c>
      <c r="R21" s="75">
        <v>0.11629863084030495</v>
      </c>
      <c r="S21" s="75">
        <v>0.1167663362372587</v>
      </c>
      <c r="T21" s="75">
        <v>0.11541008424235127</v>
      </c>
      <c r="U21" s="75">
        <v>0.11080248641616151</v>
      </c>
      <c r="V21" s="75">
        <v>0.10828586839101831</v>
      </c>
      <c r="W21" s="75">
        <v>0.10828586839101831</v>
      </c>
      <c r="X21" s="63"/>
      <c r="Y21" s="63"/>
      <c r="Z21" s="85"/>
    </row>
    <row r="22" spans="1:26" ht="15.75" thickBot="1" x14ac:dyDescent="0.3">
      <c r="A22" s="86" t="s">
        <v>71</v>
      </c>
      <c r="B22" s="87">
        <f>AVERAGE(0,B20)*B21</f>
        <v>-8.615372348862807E-2</v>
      </c>
      <c r="C22" s="87">
        <f t="shared" ref="C22:V22" si="4">AVERAGE(B20:C20)*C21</f>
        <v>-0.25230872131982957</v>
      </c>
      <c r="D22" s="87">
        <f t="shared" si="4"/>
        <v>-0.40857409894518054</v>
      </c>
      <c r="E22" s="87">
        <f t="shared" si="4"/>
        <v>-0.43126047214053259</v>
      </c>
      <c r="F22" s="87">
        <f t="shared" si="4"/>
        <v>-1.3338175566986714</v>
      </c>
      <c r="G22" s="87">
        <f t="shared" si="4"/>
        <v>-2.880022635969484</v>
      </c>
      <c r="H22" s="87">
        <f t="shared" si="4"/>
        <v>-2.5151947484277728</v>
      </c>
      <c r="I22" s="87">
        <f t="shared" si="4"/>
        <v>-2.840449027836744</v>
      </c>
      <c r="J22" s="87">
        <f t="shared" si="4"/>
        <v>-3.6306900807605396</v>
      </c>
      <c r="K22" s="87">
        <f t="shared" si="4"/>
        <v>-2.9676201500081696</v>
      </c>
      <c r="L22" s="87">
        <f t="shared" si="4"/>
        <v>-2.2968070047076576</v>
      </c>
      <c r="M22" s="87">
        <f t="shared" si="4"/>
        <v>-1.5571103846254049</v>
      </c>
      <c r="N22" s="87">
        <f t="shared" si="4"/>
        <v>-1.0834250044117193</v>
      </c>
      <c r="O22" s="87">
        <f t="shared" si="4"/>
        <v>-1.2794153538897854</v>
      </c>
      <c r="P22" s="87">
        <f t="shared" si="4"/>
        <v>-1.266130631665437</v>
      </c>
      <c r="Q22" s="87">
        <f t="shared" si="4"/>
        <v>0.30356048522040036</v>
      </c>
      <c r="R22" s="87">
        <f t="shared" si="4"/>
        <v>1.237669224303549</v>
      </c>
      <c r="S22" s="87">
        <f t="shared" si="4"/>
        <v>2.7622197483997208</v>
      </c>
      <c r="T22" s="87">
        <f t="shared" si="4"/>
        <v>5.3009745298890998</v>
      </c>
      <c r="U22" s="87">
        <f t="shared" si="4"/>
        <v>6.2503226654154282</v>
      </c>
      <c r="V22" s="87">
        <f t="shared" si="4"/>
        <v>7.1083817910622846</v>
      </c>
      <c r="W22" s="87">
        <f>AVERAGE(V20:W20)*W21/12*8</f>
        <v>5.2094652861378803</v>
      </c>
      <c r="X22" s="88">
        <f>AVERAGE(B22:V22)</f>
        <v>-8.8850054790717531E-2</v>
      </c>
      <c r="Y22" s="88">
        <f>AVERAGE(B22:W22)</f>
        <v>0.15198246070603691</v>
      </c>
      <c r="Z22" s="89">
        <f>SUM(B22:W22)</f>
        <v>3.3436141355328122</v>
      </c>
    </row>
  </sheetData>
  <pageMargins left="0.7" right="0.7" top="0.75" bottom="0.75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A40" sqref="A40"/>
    </sheetView>
  </sheetViews>
  <sheetFormatPr defaultRowHeight="15" x14ac:dyDescent="0.25"/>
  <cols>
    <col min="1" max="1" width="34.85546875" customWidth="1"/>
  </cols>
  <sheetData>
    <row r="1" spans="1:18" x14ac:dyDescent="0.25">
      <c r="A1" s="32" t="s">
        <v>45</v>
      </c>
    </row>
    <row r="2" spans="1:18" x14ac:dyDescent="0.25">
      <c r="A2" s="1" t="s">
        <v>1</v>
      </c>
    </row>
    <row r="4" spans="1:18" x14ac:dyDescent="0.25">
      <c r="A4" t="s">
        <v>55</v>
      </c>
    </row>
    <row r="6" spans="1:18" ht="15.75" thickBot="1" x14ac:dyDescent="0.3"/>
    <row r="7" spans="1:18" ht="15.75" thickBot="1" x14ac:dyDescent="0.3">
      <c r="A7" s="33" t="s">
        <v>54</v>
      </c>
      <c r="B7" s="34">
        <v>1998</v>
      </c>
      <c r="C7" s="35">
        <v>36616</v>
      </c>
      <c r="D7" s="35">
        <v>36981</v>
      </c>
      <c r="E7" s="35">
        <v>37346</v>
      </c>
      <c r="F7" s="35">
        <v>37711</v>
      </c>
      <c r="G7" s="35">
        <v>38077</v>
      </c>
      <c r="H7" s="35">
        <v>38442</v>
      </c>
      <c r="I7" s="35">
        <v>38807</v>
      </c>
      <c r="J7" s="34">
        <v>2006</v>
      </c>
      <c r="K7" s="34">
        <v>2007</v>
      </c>
      <c r="L7" s="34">
        <v>2008</v>
      </c>
      <c r="M7" s="34">
        <v>2009</v>
      </c>
      <c r="N7" s="34">
        <v>2010</v>
      </c>
      <c r="O7" s="34">
        <v>2011</v>
      </c>
      <c r="P7" s="34">
        <v>2012</v>
      </c>
      <c r="Q7" s="34">
        <v>2013</v>
      </c>
      <c r="R7" s="36" t="s">
        <v>25</v>
      </c>
    </row>
    <row r="8" spans="1:18" x14ac:dyDescent="0.25">
      <c r="A8" s="37" t="s">
        <v>46</v>
      </c>
      <c r="B8" s="38"/>
      <c r="C8" s="39"/>
      <c r="D8" s="39"/>
      <c r="E8" s="39"/>
      <c r="F8" s="39"/>
      <c r="G8" s="39"/>
      <c r="H8" s="39"/>
      <c r="I8" s="39"/>
      <c r="J8" s="38"/>
      <c r="K8" s="38"/>
      <c r="L8" s="38"/>
      <c r="M8" s="38"/>
      <c r="N8" s="38"/>
      <c r="O8" s="38"/>
      <c r="P8" s="38"/>
      <c r="Q8" s="38"/>
      <c r="R8" s="40"/>
    </row>
    <row r="9" spans="1:18" x14ac:dyDescent="0.25">
      <c r="A9" s="41" t="s">
        <v>47</v>
      </c>
      <c r="B9" s="42">
        <v>22.302</v>
      </c>
      <c r="C9" s="42">
        <v>28.853999999999999</v>
      </c>
      <c r="D9" s="42">
        <v>15.659000000000001</v>
      </c>
      <c r="E9" s="42">
        <v>14.117000000000001</v>
      </c>
      <c r="F9" s="42">
        <v>16</v>
      </c>
      <c r="G9" s="42">
        <v>19.299999999999997</v>
      </c>
      <c r="H9" s="42">
        <v>24.9</v>
      </c>
      <c r="I9" s="42">
        <v>29.7</v>
      </c>
      <c r="J9" s="42">
        <v>22.240000000000002</v>
      </c>
      <c r="K9" s="42">
        <v>28.632999999999999</v>
      </c>
      <c r="L9" s="42">
        <v>26.902999999999999</v>
      </c>
      <c r="M9" s="42">
        <v>16.175000000000001</v>
      </c>
      <c r="N9" s="42">
        <v>11.983000000000001</v>
      </c>
      <c r="O9" s="42">
        <v>9.7119999999999997</v>
      </c>
      <c r="P9" s="42">
        <v>7.2919999999999998</v>
      </c>
      <c r="Q9" s="42">
        <v>5.9</v>
      </c>
      <c r="R9" s="43">
        <f t="shared" ref="R9:R15" si="0">SUM(B9:Q9)</f>
        <v>299.66999999999996</v>
      </c>
    </row>
    <row r="10" spans="1:18" x14ac:dyDescent="0.25">
      <c r="A10" s="41" t="s">
        <v>48</v>
      </c>
      <c r="B10" s="42">
        <v>75.78</v>
      </c>
      <c r="C10" s="42">
        <v>95.689000000000007</v>
      </c>
      <c r="D10" s="42">
        <v>78.296000000000006</v>
      </c>
      <c r="E10" s="42">
        <v>77.292000000000002</v>
      </c>
      <c r="F10" s="42">
        <v>73.787000000000006</v>
      </c>
      <c r="G10" s="42">
        <v>71.051000000000002</v>
      </c>
      <c r="H10" s="42">
        <v>70.856999999999999</v>
      </c>
      <c r="I10" s="42">
        <v>71.507000000000005</v>
      </c>
      <c r="J10" s="42">
        <v>54.167999999999999</v>
      </c>
      <c r="K10" s="42">
        <v>68.385000000000005</v>
      </c>
      <c r="L10" s="42">
        <v>63.542000000000002</v>
      </c>
      <c r="M10" s="42">
        <v>67.430999999999997</v>
      </c>
      <c r="N10" s="42">
        <v>63.006999999999998</v>
      </c>
      <c r="O10" s="42">
        <v>60.66</v>
      </c>
      <c r="P10" s="42">
        <v>58.085999999999999</v>
      </c>
      <c r="Q10" s="42">
        <v>51.9</v>
      </c>
      <c r="R10" s="43">
        <f t="shared" si="0"/>
        <v>1101.4380000000001</v>
      </c>
    </row>
    <row r="11" spans="1:18" x14ac:dyDescent="0.25">
      <c r="A11" s="44" t="s">
        <v>49</v>
      </c>
      <c r="B11" s="45">
        <v>-84.245999999999995</v>
      </c>
      <c r="C11" s="45">
        <v>-112.453</v>
      </c>
      <c r="D11" s="45">
        <v>-103.53100000000001</v>
      </c>
      <c r="E11" s="45">
        <v>-99.822999999999993</v>
      </c>
      <c r="F11" s="45">
        <v>-92.838999999999999</v>
      </c>
      <c r="G11" s="45">
        <v>-80.748999999999995</v>
      </c>
      <c r="H11" s="45">
        <v>-77.67</v>
      </c>
      <c r="I11" s="45">
        <v>-76.844999999999999</v>
      </c>
      <c r="J11" s="45">
        <v>-54.304000000000002</v>
      </c>
      <c r="K11" s="45">
        <v>-69.373999999999995</v>
      </c>
      <c r="L11" s="45">
        <v>-71.070999999999998</v>
      </c>
      <c r="M11" s="45">
        <v>-70.153999999999996</v>
      </c>
      <c r="N11" s="45">
        <v>-74.411000000000001</v>
      </c>
      <c r="O11" s="45">
        <v>-75.016000000000005</v>
      </c>
      <c r="P11" s="45">
        <v>-74.424000000000007</v>
      </c>
      <c r="Q11" s="45">
        <v>-74.3</v>
      </c>
      <c r="R11" s="46">
        <f t="shared" si="0"/>
        <v>-1291.21</v>
      </c>
    </row>
    <row r="12" spans="1:18" x14ac:dyDescent="0.25">
      <c r="A12" s="41" t="s">
        <v>50</v>
      </c>
      <c r="B12" s="42">
        <v>8.8520000000000003</v>
      </c>
      <c r="C12" s="42">
        <v>12.379000000000001</v>
      </c>
      <c r="D12" s="42">
        <v>-2.0219999999999998</v>
      </c>
      <c r="E12" s="42">
        <v>-2.5979999999999999</v>
      </c>
      <c r="F12" s="42">
        <v>5.1669999999999998</v>
      </c>
      <c r="G12" s="42">
        <v>9.3040000000000003</v>
      </c>
      <c r="H12" s="42">
        <v>17.688000000000002</v>
      </c>
      <c r="I12" s="42">
        <v>30.667999999999999</v>
      </c>
      <c r="J12" s="42">
        <v>22.556999999999999</v>
      </c>
      <c r="K12" s="42">
        <v>23.850999999999999</v>
      </c>
      <c r="L12" s="42">
        <v>7.0740000000000016</v>
      </c>
      <c r="M12" s="42">
        <v>1.6849999999999994</v>
      </c>
      <c r="N12" s="42">
        <v>12.683000000000002</v>
      </c>
      <c r="O12" s="42">
        <v>19.245000000000001</v>
      </c>
      <c r="P12" s="42">
        <v>33.466999999999999</v>
      </c>
      <c r="Q12" s="42">
        <v>47.1</v>
      </c>
      <c r="R12" s="43">
        <f t="shared" si="0"/>
        <v>247.1</v>
      </c>
    </row>
    <row r="13" spans="1:18" ht="15.75" thickBot="1" x14ac:dyDescent="0.3">
      <c r="A13" s="41" t="s">
        <v>51</v>
      </c>
      <c r="B13" s="47">
        <v>22.687999999999999</v>
      </c>
      <c r="C13" s="47">
        <v>24.469000000000005</v>
      </c>
      <c r="D13" s="48">
        <v>-11.597999999999994</v>
      </c>
      <c r="E13" s="48">
        <v>-11.011999999999986</v>
      </c>
      <c r="F13" s="47">
        <v>2.1150000000000073</v>
      </c>
      <c r="G13" s="48">
        <v>18.906000000000006</v>
      </c>
      <c r="H13" s="48">
        <v>35.775000000000006</v>
      </c>
      <c r="I13" s="48">
        <v>55.030000000000008</v>
      </c>
      <c r="J13" s="48">
        <v>44.661000000000001</v>
      </c>
      <c r="K13" s="48">
        <v>51.495000000000005</v>
      </c>
      <c r="L13" s="48">
        <v>26.447999999999997</v>
      </c>
      <c r="M13" s="48">
        <v>15.136999999999997</v>
      </c>
      <c r="N13" s="48">
        <v>13.261999999999995</v>
      </c>
      <c r="O13" s="48">
        <v>14.600999999999996</v>
      </c>
      <c r="P13" s="48">
        <v>24.420999999999992</v>
      </c>
      <c r="Q13" s="48">
        <v>30.6</v>
      </c>
      <c r="R13" s="49">
        <f t="shared" si="0"/>
        <v>356.99800000000005</v>
      </c>
    </row>
    <row r="14" spans="1:18" ht="15.75" thickTop="1" x14ac:dyDescent="0.25">
      <c r="A14" s="41" t="s">
        <v>52</v>
      </c>
      <c r="B14" s="42">
        <v>110.9</v>
      </c>
      <c r="C14" s="42">
        <v>-4.069</v>
      </c>
      <c r="D14" s="42">
        <v>74.8</v>
      </c>
      <c r="E14" s="42">
        <v>0</v>
      </c>
      <c r="F14" s="42">
        <v>-4.0510000000000002</v>
      </c>
      <c r="G14" s="42">
        <v>0</v>
      </c>
      <c r="H14" s="42">
        <v>0</v>
      </c>
      <c r="I14" s="42">
        <v>5.5510000000000002</v>
      </c>
      <c r="J14" s="42">
        <v>0</v>
      </c>
      <c r="K14" s="42">
        <v>0</v>
      </c>
      <c r="L14" s="42">
        <v>-1.400999999999998</v>
      </c>
      <c r="M14" s="42">
        <v>0</v>
      </c>
      <c r="N14" s="42">
        <v>-0.15900000000000003</v>
      </c>
      <c r="O14" s="42">
        <v>0</v>
      </c>
      <c r="P14" s="42">
        <v>0</v>
      </c>
      <c r="Q14" s="42">
        <v>0</v>
      </c>
      <c r="R14" s="43">
        <f t="shared" si="0"/>
        <v>181.571</v>
      </c>
    </row>
    <row r="15" spans="1:18" ht="15.75" thickBot="1" x14ac:dyDescent="0.3">
      <c r="A15" s="50" t="s">
        <v>53</v>
      </c>
      <c r="B15" s="51">
        <v>133.58799999999999</v>
      </c>
      <c r="C15" s="52">
        <v>20.400000000000006</v>
      </c>
      <c r="D15" s="51">
        <v>63.202000000000005</v>
      </c>
      <c r="E15" s="51">
        <v>-11.011999999999986</v>
      </c>
      <c r="F15" s="51">
        <v>-1.9359999999999928</v>
      </c>
      <c r="G15" s="51">
        <v>18.906000000000006</v>
      </c>
      <c r="H15" s="51">
        <v>35.775000000000006</v>
      </c>
      <c r="I15" s="51">
        <v>60.58100000000001</v>
      </c>
      <c r="J15" s="51">
        <v>44.661000000000001</v>
      </c>
      <c r="K15" s="51">
        <v>51.495000000000005</v>
      </c>
      <c r="L15" s="51">
        <v>25.046999999999997</v>
      </c>
      <c r="M15" s="51">
        <v>15.136999999999997</v>
      </c>
      <c r="N15" s="51">
        <v>13.102999999999994</v>
      </c>
      <c r="O15" s="51">
        <v>14.600999999999996</v>
      </c>
      <c r="P15" s="51">
        <v>24.420999999999992</v>
      </c>
      <c r="Q15" s="51">
        <v>30.6</v>
      </c>
      <c r="R15" s="53">
        <f t="shared" si="0"/>
        <v>538.56899999999996</v>
      </c>
    </row>
  </sheetData>
  <pageMargins left="0.7" right="0.7" top="0.75" bottom="0.7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activeCell="F32" sqref="F32"/>
    </sheetView>
  </sheetViews>
  <sheetFormatPr defaultRowHeight="15" x14ac:dyDescent="0.25"/>
  <cols>
    <col min="1" max="1" width="20.42578125" customWidth="1"/>
    <col min="5" max="5" width="12.140625" bestFit="1" customWidth="1"/>
  </cols>
  <sheetData>
    <row r="1" spans="1:12" x14ac:dyDescent="0.25">
      <c r="A1" s="32" t="s">
        <v>64</v>
      </c>
    </row>
    <row r="2" spans="1:12" x14ac:dyDescent="0.25">
      <c r="A2" s="1" t="s">
        <v>1</v>
      </c>
    </row>
    <row r="4" spans="1:12" x14ac:dyDescent="0.25">
      <c r="A4" s="1" t="s">
        <v>4</v>
      </c>
    </row>
    <row r="5" spans="1:12" x14ac:dyDescent="0.25">
      <c r="B5" s="90" t="s">
        <v>2</v>
      </c>
      <c r="C5" s="91"/>
      <c r="D5" s="91"/>
      <c r="E5" s="91"/>
      <c r="F5" s="91"/>
      <c r="G5" s="92"/>
      <c r="H5" s="90" t="s">
        <v>3</v>
      </c>
      <c r="I5" s="91"/>
      <c r="J5" s="91"/>
      <c r="K5" s="91"/>
      <c r="L5" s="92"/>
    </row>
    <row r="6" spans="1:12" x14ac:dyDescent="0.25">
      <c r="B6" s="93" t="s">
        <v>5</v>
      </c>
      <c r="C6" s="95" t="s">
        <v>6</v>
      </c>
      <c r="D6" s="96"/>
      <c r="E6" s="97"/>
      <c r="F6" s="93" t="s">
        <v>7</v>
      </c>
      <c r="G6" s="98" t="s">
        <v>8</v>
      </c>
      <c r="H6" s="95" t="s">
        <v>6</v>
      </c>
      <c r="I6" s="96"/>
      <c r="J6" s="97"/>
      <c r="K6" s="93" t="s">
        <v>7</v>
      </c>
      <c r="L6" s="98" t="s">
        <v>8</v>
      </c>
    </row>
    <row r="7" spans="1:12" ht="90" x14ac:dyDescent="0.25">
      <c r="B7" s="94"/>
      <c r="C7" s="2" t="s">
        <v>9</v>
      </c>
      <c r="D7" s="3" t="s">
        <v>10</v>
      </c>
      <c r="E7" s="4" t="s">
        <v>11</v>
      </c>
      <c r="F7" s="94"/>
      <c r="G7" s="99"/>
      <c r="H7" s="2" t="s">
        <v>9</v>
      </c>
      <c r="I7" s="3" t="s">
        <v>10</v>
      </c>
      <c r="J7" s="4" t="s">
        <v>11</v>
      </c>
      <c r="K7" s="94"/>
      <c r="L7" s="99"/>
    </row>
    <row r="8" spans="1:12" x14ac:dyDescent="0.25">
      <c r="A8" s="5" t="s">
        <v>12</v>
      </c>
      <c r="B8" s="6">
        <v>0</v>
      </c>
      <c r="C8" s="7">
        <v>0</v>
      </c>
      <c r="D8" s="8">
        <v>0</v>
      </c>
      <c r="E8" s="9">
        <v>0</v>
      </c>
      <c r="F8" s="10">
        <v>0</v>
      </c>
      <c r="G8" s="9">
        <f>F8+E8</f>
        <v>0</v>
      </c>
      <c r="H8" s="7">
        <f>C20</f>
        <v>20</v>
      </c>
      <c r="I8" s="8">
        <v>0</v>
      </c>
      <c r="J8" s="9">
        <v>0</v>
      </c>
      <c r="K8" s="10">
        <v>0</v>
      </c>
      <c r="L8" s="9">
        <f>K8+J8</f>
        <v>0</v>
      </c>
    </row>
    <row r="9" spans="1:12" x14ac:dyDescent="0.25">
      <c r="A9" s="5" t="s">
        <v>13</v>
      </c>
      <c r="B9" s="10">
        <f>+B21/8</f>
        <v>2.5</v>
      </c>
      <c r="C9" s="7">
        <f>+C8+B9</f>
        <v>2.5</v>
      </c>
      <c r="D9" s="8">
        <f>C22*-0.075/12</f>
        <v>-8.1730769230769232E-2</v>
      </c>
      <c r="E9" s="9">
        <f>ROUND(C9-D9,1)</f>
        <v>2.6</v>
      </c>
      <c r="F9" s="10">
        <f>ROUND(-E9*0.37951,1)</f>
        <v>-1</v>
      </c>
      <c r="G9" s="9">
        <f>F9+E9</f>
        <v>1.6</v>
      </c>
      <c r="H9" s="7">
        <f>H8</f>
        <v>20</v>
      </c>
      <c r="I9" s="8">
        <f>H22*-0.075/12</f>
        <v>-0.125</v>
      </c>
      <c r="J9" s="9">
        <f>ROUND(H9-I9,1)</f>
        <v>20.100000000000001</v>
      </c>
      <c r="K9" s="10">
        <f>ROUND(-J9*0.37951,1)</f>
        <v>-7.6</v>
      </c>
      <c r="L9" s="9">
        <f>K9+J9</f>
        <v>12.500000000000002</v>
      </c>
    </row>
    <row r="10" spans="1:12" x14ac:dyDescent="0.25">
      <c r="A10" s="5" t="s">
        <v>14</v>
      </c>
      <c r="B10" s="10">
        <f>+B9</f>
        <v>2.5</v>
      </c>
      <c r="C10" s="7">
        <f t="shared" ref="C10:C20" si="0">+C9+B10</f>
        <v>5</v>
      </c>
      <c r="D10" s="8">
        <f>D9+D$9</f>
        <v>-0.16346153846153846</v>
      </c>
      <c r="E10" s="9">
        <f t="shared" ref="E10:E20" si="1">ROUND(C10-D10,1)</f>
        <v>5.2</v>
      </c>
      <c r="F10" s="10">
        <f t="shared" ref="F10:F20" si="2">ROUND(-E10*0.37951,1)</f>
        <v>-2</v>
      </c>
      <c r="G10" s="9">
        <f t="shared" ref="G10:G20" si="3">F10+E10</f>
        <v>3.2</v>
      </c>
      <c r="H10" s="7">
        <f t="shared" ref="H10:H20" si="4">H9</f>
        <v>20</v>
      </c>
      <c r="I10" s="8">
        <f>I$9+I9</f>
        <v>-0.25</v>
      </c>
      <c r="J10" s="9">
        <f t="shared" ref="J10:J20" si="5">ROUND(H10-I10,1)</f>
        <v>20.3</v>
      </c>
      <c r="K10" s="10">
        <f t="shared" ref="K10:K20" si="6">ROUND(-J10*0.37951,1)</f>
        <v>-7.7</v>
      </c>
      <c r="L10" s="9">
        <f t="shared" ref="L10:L20" si="7">K10+J10</f>
        <v>12.600000000000001</v>
      </c>
    </row>
    <row r="11" spans="1:12" x14ac:dyDescent="0.25">
      <c r="A11" s="5" t="s">
        <v>15</v>
      </c>
      <c r="B11" s="10">
        <f t="shared" ref="B11:B16" si="8">+B10</f>
        <v>2.5</v>
      </c>
      <c r="C11" s="7">
        <f t="shared" si="0"/>
        <v>7.5</v>
      </c>
      <c r="D11" s="8">
        <f t="shared" ref="D11:D20" si="9">D10+D$9</f>
        <v>-0.24519230769230771</v>
      </c>
      <c r="E11" s="9">
        <f>ROUND(C11-D11,1)</f>
        <v>7.7</v>
      </c>
      <c r="F11" s="10">
        <f t="shared" si="2"/>
        <v>-2.9</v>
      </c>
      <c r="G11" s="9">
        <f t="shared" si="3"/>
        <v>4.8000000000000007</v>
      </c>
      <c r="H11" s="7">
        <f t="shared" si="4"/>
        <v>20</v>
      </c>
      <c r="I11" s="8">
        <f t="shared" ref="I11:I19" si="10">I$9+I10</f>
        <v>-0.375</v>
      </c>
      <c r="J11" s="9">
        <f t="shared" si="5"/>
        <v>20.399999999999999</v>
      </c>
      <c r="K11" s="10">
        <f t="shared" si="6"/>
        <v>-7.7</v>
      </c>
      <c r="L11" s="9">
        <f t="shared" si="7"/>
        <v>12.7</v>
      </c>
    </row>
    <row r="12" spans="1:12" x14ac:dyDescent="0.25">
      <c r="A12" s="5" t="s">
        <v>16</v>
      </c>
      <c r="B12" s="10">
        <f t="shared" si="8"/>
        <v>2.5</v>
      </c>
      <c r="C12" s="7">
        <f t="shared" si="0"/>
        <v>10</v>
      </c>
      <c r="D12" s="8">
        <f t="shared" si="9"/>
        <v>-0.32692307692307693</v>
      </c>
      <c r="E12" s="9">
        <f t="shared" si="1"/>
        <v>10.3</v>
      </c>
      <c r="F12" s="10">
        <f t="shared" si="2"/>
        <v>-3.9</v>
      </c>
      <c r="G12" s="9">
        <f t="shared" si="3"/>
        <v>6.4</v>
      </c>
      <c r="H12" s="7">
        <f t="shared" si="4"/>
        <v>20</v>
      </c>
      <c r="I12" s="8">
        <f t="shared" si="10"/>
        <v>-0.5</v>
      </c>
      <c r="J12" s="9">
        <f t="shared" si="5"/>
        <v>20.5</v>
      </c>
      <c r="K12" s="10">
        <f t="shared" si="6"/>
        <v>-7.8</v>
      </c>
      <c r="L12" s="9">
        <f t="shared" si="7"/>
        <v>12.7</v>
      </c>
    </row>
    <row r="13" spans="1:12" x14ac:dyDescent="0.25">
      <c r="A13" s="5" t="s">
        <v>17</v>
      </c>
      <c r="B13" s="10">
        <f t="shared" si="8"/>
        <v>2.5</v>
      </c>
      <c r="C13" s="7">
        <f t="shared" si="0"/>
        <v>12.5</v>
      </c>
      <c r="D13" s="8">
        <f t="shared" si="9"/>
        <v>-0.40865384615384615</v>
      </c>
      <c r="E13" s="9">
        <f t="shared" si="1"/>
        <v>12.9</v>
      </c>
      <c r="F13" s="10">
        <f t="shared" si="2"/>
        <v>-4.9000000000000004</v>
      </c>
      <c r="G13" s="9">
        <f t="shared" si="3"/>
        <v>8</v>
      </c>
      <c r="H13" s="7">
        <f t="shared" si="4"/>
        <v>20</v>
      </c>
      <c r="I13" s="8">
        <f t="shared" si="10"/>
        <v>-0.625</v>
      </c>
      <c r="J13" s="9">
        <f t="shared" si="5"/>
        <v>20.6</v>
      </c>
      <c r="K13" s="10">
        <f t="shared" si="6"/>
        <v>-7.8</v>
      </c>
      <c r="L13" s="9">
        <f t="shared" si="7"/>
        <v>12.8</v>
      </c>
    </row>
    <row r="14" spans="1:12" x14ac:dyDescent="0.25">
      <c r="A14" s="5" t="s">
        <v>18</v>
      </c>
      <c r="B14" s="10">
        <f t="shared" si="8"/>
        <v>2.5</v>
      </c>
      <c r="C14" s="7">
        <f t="shared" si="0"/>
        <v>15</v>
      </c>
      <c r="D14" s="8">
        <f t="shared" si="9"/>
        <v>-0.49038461538461536</v>
      </c>
      <c r="E14" s="9">
        <f>ROUND(C14-D14,1)</f>
        <v>15.5</v>
      </c>
      <c r="F14" s="10">
        <f t="shared" si="2"/>
        <v>-5.9</v>
      </c>
      <c r="G14" s="9">
        <f t="shared" si="3"/>
        <v>9.6</v>
      </c>
      <c r="H14" s="7">
        <f t="shared" si="4"/>
        <v>20</v>
      </c>
      <c r="I14" s="8">
        <f t="shared" si="10"/>
        <v>-0.75</v>
      </c>
      <c r="J14" s="9">
        <f t="shared" si="5"/>
        <v>20.8</v>
      </c>
      <c r="K14" s="10">
        <f t="shared" si="6"/>
        <v>-7.9</v>
      </c>
      <c r="L14" s="9">
        <f t="shared" si="7"/>
        <v>12.9</v>
      </c>
    </row>
    <row r="15" spans="1:12" x14ac:dyDescent="0.25">
      <c r="A15" s="5" t="s">
        <v>19</v>
      </c>
      <c r="B15" s="10">
        <f t="shared" si="8"/>
        <v>2.5</v>
      </c>
      <c r="C15" s="7">
        <f t="shared" si="0"/>
        <v>17.5</v>
      </c>
      <c r="D15" s="8">
        <f t="shared" si="9"/>
        <v>-0.57211538461538458</v>
      </c>
      <c r="E15" s="9">
        <f t="shared" si="1"/>
        <v>18.100000000000001</v>
      </c>
      <c r="F15" s="10">
        <f t="shared" si="2"/>
        <v>-6.9</v>
      </c>
      <c r="G15" s="9">
        <f t="shared" si="3"/>
        <v>11.200000000000001</v>
      </c>
      <c r="H15" s="7">
        <f t="shared" si="4"/>
        <v>20</v>
      </c>
      <c r="I15" s="8">
        <f t="shared" si="10"/>
        <v>-0.875</v>
      </c>
      <c r="J15" s="9">
        <f t="shared" si="5"/>
        <v>20.9</v>
      </c>
      <c r="K15" s="10">
        <f t="shared" si="6"/>
        <v>-7.9</v>
      </c>
      <c r="L15" s="9">
        <f t="shared" si="7"/>
        <v>12.999999999999998</v>
      </c>
    </row>
    <row r="16" spans="1:12" x14ac:dyDescent="0.25">
      <c r="A16" s="5" t="s">
        <v>20</v>
      </c>
      <c r="B16" s="11">
        <f t="shared" si="8"/>
        <v>2.5</v>
      </c>
      <c r="C16" s="12">
        <f t="shared" si="0"/>
        <v>20</v>
      </c>
      <c r="D16" s="13">
        <f t="shared" si="9"/>
        <v>-0.65384615384615385</v>
      </c>
      <c r="E16" s="14">
        <f t="shared" si="1"/>
        <v>20.7</v>
      </c>
      <c r="F16" s="11">
        <f t="shared" si="2"/>
        <v>-7.9</v>
      </c>
      <c r="G16" s="14">
        <f t="shared" si="3"/>
        <v>12.799999999999999</v>
      </c>
      <c r="H16" s="12">
        <f t="shared" si="4"/>
        <v>20</v>
      </c>
      <c r="I16" s="13">
        <f t="shared" si="10"/>
        <v>-1</v>
      </c>
      <c r="J16" s="14">
        <f t="shared" si="5"/>
        <v>21</v>
      </c>
      <c r="K16" s="11">
        <f t="shared" si="6"/>
        <v>-8</v>
      </c>
      <c r="L16" s="14">
        <f t="shared" si="7"/>
        <v>13</v>
      </c>
    </row>
    <row r="17" spans="1:12" x14ac:dyDescent="0.25">
      <c r="A17" s="5" t="s">
        <v>21</v>
      </c>
      <c r="B17" s="11">
        <v>0</v>
      </c>
      <c r="C17" s="12">
        <f t="shared" si="0"/>
        <v>20</v>
      </c>
      <c r="D17" s="13">
        <f t="shared" si="9"/>
        <v>-0.73557692307692313</v>
      </c>
      <c r="E17" s="14">
        <f t="shared" si="1"/>
        <v>20.7</v>
      </c>
      <c r="F17" s="11">
        <f t="shared" si="2"/>
        <v>-7.9</v>
      </c>
      <c r="G17" s="14">
        <f t="shared" si="3"/>
        <v>12.799999999999999</v>
      </c>
      <c r="H17" s="12">
        <f t="shared" si="4"/>
        <v>20</v>
      </c>
      <c r="I17" s="13">
        <f t="shared" si="10"/>
        <v>-1.125</v>
      </c>
      <c r="J17" s="14">
        <f t="shared" si="5"/>
        <v>21.1</v>
      </c>
      <c r="K17" s="11">
        <f t="shared" si="6"/>
        <v>-8</v>
      </c>
      <c r="L17" s="14">
        <f t="shared" si="7"/>
        <v>13.100000000000001</v>
      </c>
    </row>
    <row r="18" spans="1:12" x14ac:dyDescent="0.25">
      <c r="A18" s="5" t="s">
        <v>22</v>
      </c>
      <c r="B18" s="11">
        <v>0</v>
      </c>
      <c r="C18" s="12">
        <f t="shared" si="0"/>
        <v>20</v>
      </c>
      <c r="D18" s="13">
        <f t="shared" si="9"/>
        <v>-0.8173076923076924</v>
      </c>
      <c r="E18" s="14">
        <f t="shared" si="1"/>
        <v>20.8</v>
      </c>
      <c r="F18" s="11">
        <f t="shared" si="2"/>
        <v>-7.9</v>
      </c>
      <c r="G18" s="14">
        <f t="shared" si="3"/>
        <v>12.9</v>
      </c>
      <c r="H18" s="12">
        <f t="shared" si="4"/>
        <v>20</v>
      </c>
      <c r="I18" s="13">
        <f t="shared" si="10"/>
        <v>-1.25</v>
      </c>
      <c r="J18" s="14">
        <f t="shared" si="5"/>
        <v>21.3</v>
      </c>
      <c r="K18" s="11">
        <f t="shared" si="6"/>
        <v>-8.1</v>
      </c>
      <c r="L18" s="14">
        <f t="shared" si="7"/>
        <v>13.200000000000001</v>
      </c>
    </row>
    <row r="19" spans="1:12" x14ac:dyDescent="0.25">
      <c r="A19" s="5" t="s">
        <v>23</v>
      </c>
      <c r="B19" s="11">
        <v>0</v>
      </c>
      <c r="C19" s="12">
        <f t="shared" si="0"/>
        <v>20</v>
      </c>
      <c r="D19" s="13">
        <f t="shared" si="9"/>
        <v>-0.89903846153846168</v>
      </c>
      <c r="E19" s="14">
        <f t="shared" si="1"/>
        <v>20.9</v>
      </c>
      <c r="F19" s="11">
        <f t="shared" si="2"/>
        <v>-7.9</v>
      </c>
      <c r="G19" s="14">
        <f t="shared" si="3"/>
        <v>12.999999999999998</v>
      </c>
      <c r="H19" s="12">
        <f t="shared" si="4"/>
        <v>20</v>
      </c>
      <c r="I19" s="13">
        <f t="shared" si="10"/>
        <v>-1.375</v>
      </c>
      <c r="J19" s="14">
        <f t="shared" si="5"/>
        <v>21.4</v>
      </c>
      <c r="K19" s="11">
        <f t="shared" si="6"/>
        <v>-8.1</v>
      </c>
      <c r="L19" s="14">
        <f t="shared" si="7"/>
        <v>13.299999999999999</v>
      </c>
    </row>
    <row r="20" spans="1:12" x14ac:dyDescent="0.25">
      <c r="A20" s="5" t="s">
        <v>24</v>
      </c>
      <c r="B20" s="11">
        <v>0</v>
      </c>
      <c r="C20" s="12">
        <f t="shared" si="0"/>
        <v>20</v>
      </c>
      <c r="D20" s="13">
        <f t="shared" si="9"/>
        <v>-0.98076923076923095</v>
      </c>
      <c r="E20" s="14">
        <f t="shared" si="1"/>
        <v>21</v>
      </c>
      <c r="F20" s="11">
        <f t="shared" si="2"/>
        <v>-8</v>
      </c>
      <c r="G20" s="14">
        <f t="shared" si="3"/>
        <v>13</v>
      </c>
      <c r="H20" s="12">
        <f t="shared" si="4"/>
        <v>20</v>
      </c>
      <c r="I20" s="13">
        <f>I$9+I19</f>
        <v>-1.5</v>
      </c>
      <c r="J20" s="14">
        <f t="shared" si="5"/>
        <v>21.5</v>
      </c>
      <c r="K20" s="11">
        <f t="shared" si="6"/>
        <v>-8.1999999999999993</v>
      </c>
      <c r="L20" s="14">
        <f t="shared" si="7"/>
        <v>13.3</v>
      </c>
    </row>
    <row r="21" spans="1:12" x14ac:dyDescent="0.25">
      <c r="A21" t="s">
        <v>25</v>
      </c>
      <c r="B21" s="15">
        <v>20</v>
      </c>
      <c r="C21" s="12"/>
      <c r="D21" s="13"/>
      <c r="E21" s="14"/>
      <c r="F21" s="11"/>
      <c r="G21" s="14"/>
      <c r="H21" s="12"/>
      <c r="I21" s="13"/>
      <c r="J21" s="14"/>
      <c r="K21" s="11"/>
      <c r="L21" s="14"/>
    </row>
    <row r="22" spans="1:12" x14ac:dyDescent="0.25">
      <c r="A22" t="s">
        <v>26</v>
      </c>
      <c r="B22" s="16"/>
      <c r="C22" s="17">
        <f>AVERAGE(C8:C20)</f>
        <v>13.076923076923077</v>
      </c>
      <c r="D22" s="18">
        <f>AVERAGE(D8:D20)</f>
        <v>-0.49038461538461536</v>
      </c>
      <c r="E22" s="19">
        <f>ROUND(AVERAGE(E8:E20),1)</f>
        <v>13.6</v>
      </c>
      <c r="F22" s="20">
        <f>AVERAGE(F8:F20)</f>
        <v>-5.161538461538461</v>
      </c>
      <c r="G22" s="19">
        <f>F22+E22</f>
        <v>8.4384615384615387</v>
      </c>
      <c r="H22" s="17">
        <f>AVERAGE(H8:H20)</f>
        <v>20</v>
      </c>
      <c r="I22" s="18">
        <f>AVERAGE(I8:I20)</f>
        <v>-0.75</v>
      </c>
      <c r="J22" s="19">
        <f>ROUND(AVERAGE(J8:J20),1)</f>
        <v>19.2</v>
      </c>
      <c r="K22" s="20">
        <f>AVERAGE(K8:K20)</f>
        <v>-7.2923076923076922</v>
      </c>
      <c r="L22" s="19">
        <f>K22+J22</f>
        <v>11.907692307692308</v>
      </c>
    </row>
    <row r="23" spans="1:12" x14ac:dyDescent="0.2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45" x14ac:dyDescent="0.25">
      <c r="A24" t="s">
        <v>27</v>
      </c>
      <c r="B24" s="22" t="s">
        <v>28</v>
      </c>
      <c r="C24" s="22" t="s">
        <v>29</v>
      </c>
      <c r="D24" s="22" t="s">
        <v>30</v>
      </c>
      <c r="E24" s="22" t="s">
        <v>31</v>
      </c>
      <c r="F24" s="21"/>
      <c r="G24" s="21"/>
      <c r="H24" s="21"/>
      <c r="I24" s="21"/>
      <c r="J24" s="21"/>
      <c r="K24" s="21"/>
      <c r="L24" s="21"/>
    </row>
    <row r="25" spans="1:12" x14ac:dyDescent="0.25">
      <c r="A25" s="23" t="s">
        <v>32</v>
      </c>
      <c r="B25" s="24">
        <v>0.48380000000000001</v>
      </c>
      <c r="C25" s="24">
        <v>5.28E-2</v>
      </c>
      <c r="D25" s="24">
        <f>C25</f>
        <v>5.28E-2</v>
      </c>
      <c r="E25" s="24">
        <f>D25*B25</f>
        <v>2.554464E-2</v>
      </c>
      <c r="F25" s="21"/>
      <c r="G25" s="21"/>
      <c r="H25" s="21"/>
      <c r="I25" s="21"/>
      <c r="J25" s="21"/>
      <c r="K25" s="21"/>
      <c r="L25" s="21"/>
    </row>
    <row r="26" spans="1:12" x14ac:dyDescent="0.25">
      <c r="A26" s="23" t="s">
        <v>33</v>
      </c>
      <c r="B26" s="24">
        <v>2.0000000000000001E-4</v>
      </c>
      <c r="C26" s="24">
        <v>6.7500000000000004E-2</v>
      </c>
      <c r="D26" s="24">
        <f>C26/(1-0.37951)</f>
        <v>0.10878499250592275</v>
      </c>
      <c r="E26" s="24">
        <f t="shared" ref="E26:E27" si="11">D26*B26</f>
        <v>2.175699850118455E-5</v>
      </c>
      <c r="F26" s="21"/>
      <c r="G26" s="21"/>
      <c r="H26" s="21"/>
      <c r="I26" s="21"/>
      <c r="J26" s="21"/>
      <c r="K26" s="21"/>
      <c r="L26" s="21"/>
    </row>
    <row r="27" spans="1:12" x14ac:dyDescent="0.25">
      <c r="A27" s="23" t="s">
        <v>34</v>
      </c>
      <c r="B27" s="24">
        <v>0.51600000000000001</v>
      </c>
      <c r="C27" s="24">
        <v>0.1</v>
      </c>
      <c r="D27" s="24">
        <f>C27/(1-0.37951)</f>
        <v>0.16116295186062629</v>
      </c>
      <c r="E27" s="24">
        <f t="shared" si="11"/>
        <v>8.3160083160083165E-2</v>
      </c>
      <c r="F27" s="21"/>
      <c r="G27" s="21"/>
      <c r="H27" s="21"/>
      <c r="I27" s="21"/>
      <c r="J27" s="21"/>
      <c r="K27" s="21"/>
      <c r="L27" s="21"/>
    </row>
    <row r="28" spans="1:12" ht="15.75" thickBot="1" x14ac:dyDescent="0.3">
      <c r="B28" s="25">
        <f>SUM(B25:B27)</f>
        <v>1</v>
      </c>
      <c r="C28" s="26"/>
      <c r="D28" s="24"/>
      <c r="E28" s="25">
        <f>SUM(E25:E27)</f>
        <v>0.10872648015858435</v>
      </c>
      <c r="F28" s="21"/>
      <c r="G28" s="21"/>
      <c r="H28" s="21"/>
      <c r="I28" s="21"/>
      <c r="J28" s="21"/>
      <c r="K28" s="21"/>
      <c r="L28" s="21"/>
    </row>
    <row r="29" spans="1:12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x14ac:dyDescent="0.25">
      <c r="A30" s="1" t="s">
        <v>35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x14ac:dyDescent="0.25">
      <c r="B31" s="27" t="s">
        <v>36</v>
      </c>
      <c r="C31" s="27" t="s">
        <v>37</v>
      </c>
      <c r="D31" s="21"/>
      <c r="E31" s="21"/>
      <c r="F31" s="21"/>
      <c r="G31" s="21"/>
      <c r="H31" s="21"/>
      <c r="I31" s="21"/>
      <c r="J31" s="21"/>
      <c r="K31" s="21"/>
      <c r="L31" s="21"/>
    </row>
    <row r="32" spans="1:12" x14ac:dyDescent="0.25">
      <c r="A32" s="23" t="s">
        <v>38</v>
      </c>
      <c r="B32" s="28">
        <f>G22</f>
        <v>8.4384615384615387</v>
      </c>
      <c r="C32" s="28">
        <f>L22</f>
        <v>11.907692307692308</v>
      </c>
      <c r="D32" s="21"/>
      <c r="E32" s="21"/>
      <c r="F32" s="21"/>
      <c r="G32" s="21"/>
      <c r="H32" s="21"/>
      <c r="I32" s="21"/>
      <c r="J32" s="21"/>
      <c r="K32" s="21"/>
      <c r="L32" s="21"/>
    </row>
    <row r="33" spans="1:12" x14ac:dyDescent="0.25">
      <c r="A33" s="23" t="s">
        <v>39</v>
      </c>
      <c r="B33" s="29">
        <f>E28</f>
        <v>0.10872648015858435</v>
      </c>
      <c r="C33" s="29">
        <f>E28</f>
        <v>0.10872648015858435</v>
      </c>
      <c r="D33" s="21"/>
      <c r="E33" s="21"/>
      <c r="F33" s="21"/>
      <c r="G33" s="21"/>
      <c r="H33" s="21"/>
      <c r="I33" s="21"/>
      <c r="J33" s="21"/>
      <c r="K33" s="21"/>
      <c r="L33" s="21"/>
    </row>
    <row r="34" spans="1:12" x14ac:dyDescent="0.25">
      <c r="A34" s="30" t="s">
        <v>40</v>
      </c>
      <c r="B34" s="13">
        <f>B33*B32</f>
        <v>0.91748422103051575</v>
      </c>
      <c r="C34" s="13">
        <f>C33*C32</f>
        <v>1.2946814714268353</v>
      </c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25">
      <c r="A35" s="30" t="s">
        <v>41</v>
      </c>
      <c r="B35" s="28">
        <f>D20</f>
        <v>-0.98076923076923095</v>
      </c>
      <c r="C35" s="28">
        <f>I20</f>
        <v>-1.5</v>
      </c>
      <c r="D35" s="21"/>
      <c r="E35" s="21"/>
      <c r="F35" s="21"/>
      <c r="G35" s="21"/>
      <c r="H35" s="21"/>
      <c r="I35" s="21"/>
      <c r="J35" s="21"/>
      <c r="K35" s="21"/>
      <c r="L35" s="21"/>
    </row>
    <row r="36" spans="1:12" ht="15.75" thickBot="1" x14ac:dyDescent="0.3">
      <c r="A36" s="30" t="s">
        <v>42</v>
      </c>
      <c r="B36" s="31">
        <f>SUM(B34:B35)</f>
        <v>-6.3285009738715203E-2</v>
      </c>
      <c r="C36" s="31">
        <f>SUM(C34:C35)</f>
        <v>-0.20531852857316468</v>
      </c>
      <c r="D36" s="21"/>
      <c r="E36" s="21"/>
      <c r="F36" s="21"/>
      <c r="G36" s="21"/>
      <c r="H36" s="21"/>
      <c r="I36" s="21"/>
      <c r="J36" s="21"/>
      <c r="K36" s="21"/>
      <c r="L36" s="21"/>
    </row>
    <row r="37" spans="1:12" x14ac:dyDescent="0.2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x14ac:dyDescent="0.25">
      <c r="A38" s="30" t="s">
        <v>43</v>
      </c>
    </row>
    <row r="39" spans="1:12" x14ac:dyDescent="0.25">
      <c r="A39" s="30" t="s">
        <v>44</v>
      </c>
    </row>
  </sheetData>
  <mergeCells count="9">
    <mergeCell ref="B5:G5"/>
    <mergeCell ref="H5:L5"/>
    <mergeCell ref="B6:B7"/>
    <mergeCell ref="C6:E6"/>
    <mergeCell ref="F6:F7"/>
    <mergeCell ref="G6:G7"/>
    <mergeCell ref="H6:J6"/>
    <mergeCell ref="K6:K7"/>
    <mergeCell ref="L6:L7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DKS-1R</vt:lpstr>
      <vt:lpstr>DKS-2R</vt:lpstr>
      <vt:lpstr>DKS-3R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Tallman</dc:creator>
  <cp:lastModifiedBy>laurieharris</cp:lastModifiedBy>
  <cp:lastPrinted>2014-06-02T22:27:25Z</cp:lastPrinted>
  <dcterms:created xsi:type="dcterms:W3CDTF">2012-05-08T23:38:19Z</dcterms:created>
  <dcterms:modified xsi:type="dcterms:W3CDTF">2014-06-05T22:00:20Z</dcterms:modified>
</cp:coreProperties>
</file>